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6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'прил.6'!$A$1:$G$204</definedName>
  </definedNames>
  <calcPr fullCalcOnLoad="1"/>
</workbook>
</file>

<file path=xl/sharedStrings.xml><?xml version="1.0" encoding="utf-8"?>
<sst xmlns="http://schemas.openxmlformats.org/spreadsheetml/2006/main" count="419" uniqueCount="175">
  <si>
    <t>Рапределение бюджетных ассигнований по разделам, подразделам, целевым статьям</t>
  </si>
  <si>
    <t>Наименование</t>
  </si>
  <si>
    <t>Рз</t>
  </si>
  <si>
    <t>ПР</t>
  </si>
  <si>
    <t>ЦСР</t>
  </si>
  <si>
    <t>ВР</t>
  </si>
  <si>
    <t xml:space="preserve">В том числе за счет субвенций </t>
  </si>
  <si>
    <t>Администрация сельское поселение Мулымья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</si>
  <si>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</si>
  <si>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</si>
  <si>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6000000000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</si>
  <si>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</si>
  <si>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Непрограммные расходы</t>
  </si>
  <si>
    <t>6000007050</t>
  </si>
  <si>
    <t>Иные бюджетные ассигнования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</si>
  <si>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</si>
  <si>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</si>
  <si>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товаров,работ и услуг для обеспечения государственных(муниципальных )нужд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</si>
  <si>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</si>
  <si>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</si>
  <si>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</si>
  <si>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</si>
  <si>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</si>
  <si>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состояния</t>
  </si>
  <si>
    <t>Другие вопросы в области национальной безопасности и правоохранительной деятельности</t>
  </si>
  <si>
    <t>0100982300</t>
  </si>
  <si>
    <t>Межбюджетные трансферты</t>
  </si>
  <si>
    <t xml:space="preserve">Иные межбюджетные трансферты </t>
  </si>
  <si>
    <t>01009S2300</t>
  </si>
  <si>
    <t>Национальная экономика</t>
  </si>
  <si>
    <t>Общеэкономические вопросы</t>
  </si>
  <si>
    <t>Дорожное хозяйство (дорожные фонды)</t>
  </si>
  <si>
    <t>0400000000</t>
  </si>
  <si>
    <t>0400274190</t>
  </si>
  <si>
    <t>0400374190</t>
  </si>
  <si>
    <t>Связь и информатика</t>
  </si>
  <si>
    <t>0700000000</t>
  </si>
  <si>
    <t>Жилищно-коммунальное хозяйство</t>
  </si>
  <si>
    <t>00</t>
  </si>
  <si>
    <t>Жилищное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</si>
  <si>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</si>
  <si>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</si>
  <si>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</si>
  <si>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</si>
  <si>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</si>
  <si>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</si>
  <si>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</si>
  <si>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Подпрограмма 1 «Содержание уличного освещения»</t>
  </si>
  <si>
    <t>0210100000</t>
  </si>
  <si>
    <t>0210176100</t>
  </si>
  <si>
    <t>Образование</t>
  </si>
  <si>
    <t>07</t>
  </si>
  <si>
    <t>Молодежная политика и оздоровление детей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</si>
  <si>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</si>
  <si>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</si>
  <si>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Подпрограмма 2. «Развитие молодежной политики»</t>
  </si>
  <si>
    <t>0520000000</t>
  </si>
  <si>
    <t xml:space="preserve">Культура, кинематография </t>
  </si>
  <si>
    <t>Культура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</si>
  <si>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</si>
  <si>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Подпрограмма 1.«Развитие культуры"</t>
  </si>
  <si>
    <t>0510000000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</si>
  <si>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</si>
  <si>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</si>
  <si>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</si>
  <si>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</si>
  <si>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Средства массовой информации</t>
  </si>
  <si>
    <t>Другие вопросы в области средств массовой информации</t>
  </si>
  <si>
    <t>Иные межбюджетные трансферты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</si>
  <si>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</si>
  <si>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</si>
  <si>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Глава (высшее должностное лицо) муниципального образования</t>
  </si>
  <si>
    <t>Расходы на обеспечение функций органов местного самоуправления</t>
  </si>
  <si>
    <t>Резервные средства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</si>
  <si>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</si>
  <si>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</si>
  <si>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</si>
  <si>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</si>
  <si>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Расходы на выплаты персоналу государственных(муниципальных) органов</t>
  </si>
  <si>
    <t>Резервные  фонды</t>
  </si>
  <si>
    <t>Резервные  фонды местных администраций</t>
  </si>
  <si>
    <t>Расходы на обеспечение функций органами местного самоуправлени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</si>
  <si>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</si>
  <si>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</si>
  <si>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</si>
  <si>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</si>
  <si>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</si>
  <si>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</si>
  <si>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</si>
  <si>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</si>
  <si>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</si>
  <si>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</si>
  <si>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</si>
  <si>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</si>
  <si>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</si>
  <si>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</si>
  <si>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</si>
  <si>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>0700003520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</si>
  <si>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</si>
  <si>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</si>
  <si>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0200000000</t>
  </si>
  <si>
    <t>Основное мероприятие "Организация освещения улиц"</t>
  </si>
  <si>
    <t xml:space="preserve">Уличное освещение 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</si>
  <si>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</si>
  <si>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</si>
  <si>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</si>
  <si>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</si>
  <si>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Расходы на выплату персоналу казенных учреждений</t>
  </si>
  <si>
    <t>0510100000</t>
  </si>
  <si>
    <t>0510100590</t>
  </si>
  <si>
    <t>Уплата налогов,сборов и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</si>
  <si>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</si>
  <si>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</si>
  <si>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</si>
  <si>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Дополнительное пенсионное обеспечение отдельных категорий граждан за счет средств бюджета поселения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</si>
  <si>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</si>
  <si>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Основное мероприятие «Сохранение, развитие, популяризация традиций культуры»</t>
  </si>
  <si>
    <t>Мероприятия по содействию трудоустройства граждан (софинансирование)</t>
  </si>
  <si>
    <t>Санитарная очистка сельского поселения</t>
  </si>
  <si>
    <t>0230176100</t>
  </si>
  <si>
    <t>Прочие благоустройство</t>
  </si>
  <si>
    <t>0240176500</t>
  </si>
  <si>
    <t>Другие вопросы 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</si>
  <si>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характера,гражданская оборона</t>
  </si>
  <si>
    <t>6000002190</t>
  </si>
  <si>
    <t>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2018 год</t>
  </si>
  <si>
    <t>Сумма на  2018 год (рублей)</t>
  </si>
  <si>
    <t>рублей</t>
  </si>
  <si>
    <t>Расходы, направленные на реализацию указов Президента Российской Федерации (софинансирование)</t>
  </si>
  <si>
    <t>Расходы, направленные на реализацию указов Президента Российской Федерации (бюджет автономного округа)</t>
  </si>
  <si>
    <t>0700100000</t>
  </si>
  <si>
    <t>0700102030</t>
  </si>
  <si>
    <t>0700102040</t>
  </si>
  <si>
    <t>0700102400</t>
  </si>
  <si>
    <t>0700150000</t>
  </si>
  <si>
    <t>0700151180</t>
  </si>
  <si>
    <t>0700109300</t>
  </si>
  <si>
    <t>07001D9300</t>
  </si>
  <si>
    <t>0700159300</t>
  </si>
  <si>
    <t>0700185060</t>
  </si>
  <si>
    <t>07001S5060</t>
  </si>
  <si>
    <t>0700500000</t>
  </si>
  <si>
    <t>0700502400</t>
  </si>
  <si>
    <t>07000000000</t>
  </si>
  <si>
    <t>0700200000</t>
  </si>
  <si>
    <t>0700270220</t>
  </si>
  <si>
    <t>Приложение №3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</si>
  <si>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</si>
  <si>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</si>
  <si>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</si>
  <si>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</si>
  <si>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>0520185150</t>
  </si>
  <si>
    <t>Поддержка государственных программ суъектов РФ и муниципальных программ формирования современной городской среды</t>
  </si>
  <si>
    <t>02401R5550</t>
  </si>
  <si>
    <t>02401L5550</t>
  </si>
  <si>
    <t>Расходы на реализацию полномочий в сфере жилищно-коммунального комплекса (бюджет округа)</t>
  </si>
  <si>
    <t>Расходы на реализацию полномочий в сфере жилищно-коммунального комплекса (бюджет района)</t>
  </si>
  <si>
    <t>0510170050</t>
  </si>
  <si>
    <t>Расходы на финнасовое обеспечение непредвиденных расходов, связанных с выплатами заработной платы работникам бюджетной сферы</t>
  </si>
  <si>
    <t>0700185150</t>
  </si>
  <si>
    <t>6000082591</t>
  </si>
  <si>
    <t>Иные межбюджетные трансферты (окружные средства)</t>
  </si>
  <si>
    <t>Иные межбюджетные трансферты (федеральные средства)</t>
  </si>
  <si>
    <t>60000S2591</t>
  </si>
  <si>
    <t>0240195550</t>
  </si>
  <si>
    <t>070000000</t>
  </si>
  <si>
    <t>Подготовка и проведение выборов</t>
  </si>
  <si>
    <t>0700179990</t>
  </si>
  <si>
    <t>0700184290</t>
  </si>
  <si>
    <t>Расходы на выполнение передаваемых полномочий по обращению ТКО</t>
  </si>
  <si>
    <t>Субвенции на осуществление федеральных полномочий по обращению с ТКО</t>
  </si>
  <si>
    <t>0900100590</t>
  </si>
  <si>
    <t>0900000000</t>
  </si>
  <si>
    <t xml:space="preserve">Муниципальная программа "Обслуживание деятельности администрации сельского поселения Мулымья на 2018 год и 
плановый период  до 2022 года"
</t>
  </si>
  <si>
    <t>к   решению Совета депутатов № 24 от 28.12.2018г.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</si>
</sst>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00"/>
    <numFmt numFmtId="174" formatCode="#,##0.0"/>
    <numFmt numFmtId="175" formatCode="00"/>
    <numFmt numFmtId="176" formatCode="00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6" fillId="0" borderId="0" xfId="54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3" fillId="0" borderId="0" xfId="52" applyNumberFormat="1" applyFont="1" applyFill="1" applyBorder="1" applyAlignment="1" applyProtection="1">
      <alignment vertical="top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 hidden="1"/>
    </xf>
    <xf numFmtId="173" fontId="3" fillId="33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3" fontId="3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 wrapText="1"/>
      <protection hidden="1"/>
    </xf>
    <xf numFmtId="175" fontId="7" fillId="0" borderId="10" xfId="54" applyNumberFormat="1" applyFont="1" applyFill="1" applyBorder="1" applyAlignment="1" applyProtection="1">
      <alignment/>
      <protection hidden="1"/>
    </xf>
    <xf numFmtId="173" fontId="7" fillId="0" borderId="10" xfId="54" applyNumberFormat="1" applyFont="1" applyFill="1" applyBorder="1" applyAlignment="1" applyProtection="1">
      <alignment wrapText="1"/>
      <protection hidden="1"/>
    </xf>
    <xf numFmtId="49" fontId="3" fillId="0" borderId="10" xfId="54" applyNumberFormat="1" applyFont="1" applyFill="1" applyBorder="1" applyAlignment="1" applyProtection="1">
      <alignment horizontal="right" wrapText="1"/>
      <protection hidden="1"/>
    </xf>
    <xf numFmtId="49" fontId="7" fillId="0" borderId="10" xfId="54" applyNumberFormat="1" applyFont="1" applyFill="1" applyBorder="1" applyAlignment="1" applyProtection="1">
      <alignment horizontal="right" wrapText="1"/>
      <protection hidden="1"/>
    </xf>
    <xf numFmtId="175" fontId="3" fillId="0" borderId="10" xfId="54" applyNumberFormat="1" applyFont="1" applyFill="1" applyBorder="1" applyAlignment="1" applyProtection="1">
      <alignment horizontal="right" wrapText="1"/>
      <protection hidden="1"/>
    </xf>
    <xf numFmtId="175" fontId="7" fillId="0" borderId="10" xfId="54" applyNumberFormat="1" applyFont="1" applyFill="1" applyBorder="1" applyAlignment="1" applyProtection="1">
      <alignment horizontal="right" wrapText="1"/>
      <protection hidden="1"/>
    </xf>
    <xf numFmtId="0" fontId="3" fillId="0" borderId="0" xfId="54" applyNumberFormat="1" applyFont="1" applyFill="1" applyAlignment="1" applyProtection="1">
      <alignment/>
      <protection hidden="1"/>
    </xf>
    <xf numFmtId="0" fontId="7" fillId="0" borderId="0" xfId="53" applyFont="1" applyAlignment="1" applyProtection="1">
      <alignment/>
      <protection hidden="1"/>
    </xf>
    <xf numFmtId="0" fontId="7" fillId="0" borderId="0" xfId="54" applyFont="1" applyFill="1">
      <alignment/>
      <protection/>
    </xf>
    <xf numFmtId="0" fontId="7" fillId="0" borderId="0" xfId="54" applyFont="1">
      <alignment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7" fillId="0" borderId="0" xfId="54" applyNumberFormat="1" applyFont="1" applyFill="1" applyAlignment="1" applyProtection="1">
      <alignment/>
      <protection hidden="1"/>
    </xf>
    <xf numFmtId="0" fontId="3" fillId="0" borderId="0" xfId="54" applyNumberFormat="1" applyFont="1" applyFill="1" applyAlignment="1" applyProtection="1">
      <alignment vertical="center" wrapText="1"/>
      <protection hidden="1"/>
    </xf>
    <xf numFmtId="172" fontId="7" fillId="0" borderId="0" xfId="52" applyNumberFormat="1" applyFont="1" applyFill="1" applyBorder="1" applyAlignment="1" applyProtection="1">
      <alignment vertical="top"/>
      <protection/>
    </xf>
    <xf numFmtId="173" fontId="3" fillId="33" borderId="10" xfId="54" applyNumberFormat="1" applyFont="1" applyFill="1" applyBorder="1" applyAlignment="1" applyProtection="1">
      <alignment horizontal="center" wrapText="1"/>
      <protection hidden="1"/>
    </xf>
    <xf numFmtId="49" fontId="3" fillId="0" borderId="10" xfId="54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wrapText="1"/>
      <protection hidden="1"/>
    </xf>
    <xf numFmtId="49" fontId="48" fillId="0" borderId="10" xfId="54" applyNumberFormat="1" applyFont="1" applyFill="1" applyBorder="1" applyAlignment="1" applyProtection="1">
      <alignment horizontal="center" wrapText="1"/>
      <protection hidden="1"/>
    </xf>
    <xf numFmtId="49" fontId="48" fillId="0" borderId="10" xfId="54" applyNumberFormat="1" applyFont="1" applyFill="1" applyBorder="1" applyAlignment="1" applyProtection="1">
      <alignment horizontal="right" wrapText="1"/>
      <protection hidden="1"/>
    </xf>
    <xf numFmtId="0" fontId="7" fillId="0" borderId="10" xfId="54" applyNumberFormat="1" applyFont="1" applyFill="1" applyBorder="1" applyAlignment="1" applyProtection="1">
      <alignment wrapText="1"/>
      <protection hidden="1"/>
    </xf>
    <xf numFmtId="172" fontId="7" fillId="0" borderId="0" xfId="52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Border="1" applyAlignment="1">
      <alignment wrapText="1"/>
    </xf>
    <xf numFmtId="0" fontId="48" fillId="0" borderId="10" xfId="54" applyNumberFormat="1" applyFont="1" applyFill="1" applyBorder="1" applyAlignment="1" applyProtection="1">
      <alignment wrapText="1"/>
      <protection hidden="1"/>
    </xf>
    <xf numFmtId="49" fontId="7" fillId="0" borderId="10" xfId="54" applyNumberFormat="1" applyFont="1" applyBorder="1" applyAlignment="1">
      <alignment wrapText="1"/>
      <protection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4" fontId="3" fillId="33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 applyProtection="1">
      <alignment/>
      <protection hidden="1"/>
    </xf>
    <xf numFmtId="4" fontId="8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>
      <alignment/>
      <protection/>
    </xf>
    <xf numFmtId="4" fontId="9" fillId="0" borderId="10" xfId="54" applyNumberFormat="1" applyFont="1" applyFill="1" applyBorder="1" applyAlignment="1" applyProtection="1">
      <alignment/>
      <protection hidden="1"/>
    </xf>
    <xf numFmtId="4" fontId="7" fillId="0" borderId="10" xfId="54" applyNumberFormat="1" applyFont="1" applyFill="1" applyBorder="1" applyAlignment="1" applyProtection="1">
      <alignment/>
      <protection hidden="1"/>
    </xf>
    <xf numFmtId="4" fontId="3" fillId="0" borderId="10" xfId="54" applyNumberFormat="1" applyFont="1" applyFill="1" applyBorder="1" applyAlignment="1">
      <alignment/>
      <protection/>
    </xf>
    <xf numFmtId="0" fontId="6" fillId="0" borderId="11" xfId="54" applyNumberFormat="1" applyFont="1" applyFill="1" applyBorder="1" applyAlignment="1" applyProtection="1">
      <alignment wrapText="1"/>
      <protection hidden="1"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0" borderId="12" xfId="0" applyFont="1" applyBorder="1" applyAlignment="1">
      <alignment horizontal="left" wrapText="1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/>
    </xf>
    <xf numFmtId="4" fontId="2" fillId="0" borderId="0" xfId="52" applyNumberFormat="1" applyFont="1" applyFill="1" applyBorder="1" applyAlignment="1" applyProtection="1">
      <alignment vertical="top"/>
      <protection/>
    </xf>
    <xf numFmtId="0" fontId="50" fillId="0" borderId="10" xfId="54" applyNumberFormat="1" applyFont="1" applyFill="1" applyBorder="1" applyAlignment="1" applyProtection="1">
      <alignment wrapText="1"/>
      <protection hidden="1"/>
    </xf>
    <xf numFmtId="0" fontId="7" fillId="0" borderId="0" xfId="53" applyFont="1" applyAlignment="1" applyProtection="1">
      <alignment horizontal="left" vertical="center" wrapText="1"/>
      <protection hidden="1"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04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5" outlineLevelRow="1"/>
  <cols>
    <col min="1" max="1" width="64.140625" style="24" customWidth="1"/>
    <col min="2" max="2" width="10.00390625" style="24" customWidth="1"/>
    <col min="3" max="3" width="9.421875" style="24" customWidth="1"/>
    <col min="4" max="4" width="14.140625" style="24" customWidth="1"/>
    <col min="5" max="5" width="13.57421875" style="34" customWidth="1"/>
    <col min="6" max="6" width="14.8515625" style="24" customWidth="1"/>
    <col min="7" max="7" width="12.57421875" style="24" customWidth="1"/>
    <col min="8" max="8" width="12.7109375" style="1" bestFit="1" customWidth="1"/>
    <col min="9" max="16384" width="9.140625" style="1" customWidth="1"/>
  </cols>
  <sheetData>
    <row r="1" spans="1:5" ht="15.75">
      <c r="A1" s="20"/>
      <c r="B1" s="20"/>
      <c r="C1" s="21" t="s">
        <v>146</v>
      </c>
      <c r="D1" s="22"/>
      <c r="E1" s="23"/>
    </row>
    <row r="2" spans="1:5" ht="15.75">
      <c r="A2" s="20"/>
      <c r="B2" s="20"/>
      <c r="C2" s="58" t="s">
        <v>174</v>
      </c>
      <c r="D2" s="58"/>
      <c r="E2" s="23"/>
    </row>
    <row r="3" spans="1:5" ht="38.25" customHeight="1">
      <c r="A3" s="20"/>
      <c r="B3" s="20"/>
      <c r="C3" s="58"/>
      <c r="D3" s="58"/>
      <c r="E3" s="23"/>
    </row>
    <row r="4" spans="1:5" ht="15.75">
      <c r="A4" s="20"/>
      <c r="B4" s="20"/>
      <c r="C4" s="25"/>
      <c r="E4" s="23"/>
    </row>
    <row r="5" spans="1:8" ht="15.75">
      <c r="A5" s="60" t="s">
        <v>0</v>
      </c>
      <c r="B5" s="60"/>
      <c r="C5" s="60"/>
      <c r="D5" s="60"/>
      <c r="E5" s="60"/>
      <c r="F5" s="20"/>
      <c r="G5" s="20"/>
      <c r="H5" s="5"/>
    </row>
    <row r="6" spans="1:8" ht="15.75" customHeight="1">
      <c r="A6" s="59" t="s">
        <v>125</v>
      </c>
      <c r="B6" s="59"/>
      <c r="C6" s="59"/>
      <c r="D6" s="59"/>
      <c r="E6" s="59"/>
      <c r="F6" s="26"/>
      <c r="G6" s="26"/>
      <c r="H6" s="6"/>
    </row>
    <row r="7" spans="1:8" ht="15.75" customHeight="1">
      <c r="A7" s="59"/>
      <c r="B7" s="59"/>
      <c r="C7" s="59"/>
      <c r="D7" s="59"/>
      <c r="E7" s="59"/>
      <c r="F7" s="26"/>
      <c r="G7" s="26"/>
      <c r="H7" s="6"/>
    </row>
    <row r="8" spans="1:8" ht="15.75" customHeight="1">
      <c r="A8" s="59"/>
      <c r="B8" s="59"/>
      <c r="C8" s="59"/>
      <c r="D8" s="59"/>
      <c r="E8" s="59"/>
      <c r="F8" s="26"/>
      <c r="G8" s="26"/>
      <c r="H8" s="6"/>
    </row>
    <row r="9" spans="1:5" ht="15.75" customHeight="1">
      <c r="A9" s="7"/>
      <c r="B9" s="7"/>
      <c r="C9" s="7"/>
      <c r="D9" s="7"/>
      <c r="E9" s="7"/>
    </row>
    <row r="10" spans="1:5" ht="15.75">
      <c r="A10" s="2"/>
      <c r="B10" s="2"/>
      <c r="C10" s="2"/>
      <c r="D10" s="2"/>
      <c r="E10" s="27" t="s">
        <v>127</v>
      </c>
    </row>
    <row r="11" spans="1:7" ht="63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35" t="s">
        <v>126</v>
      </c>
      <c r="G11" s="35" t="s">
        <v>6</v>
      </c>
    </row>
    <row r="12" spans="1:7" ht="15.75">
      <c r="A12" s="8">
        <v>1</v>
      </c>
      <c r="B12" s="8">
        <v>3</v>
      </c>
      <c r="C12" s="8">
        <v>4</v>
      </c>
      <c r="D12" s="8">
        <v>5</v>
      </c>
      <c r="E12" s="8">
        <v>6</v>
      </c>
      <c r="F12" s="8">
        <v>7</v>
      </c>
      <c r="G12" s="8">
        <v>8</v>
      </c>
    </row>
    <row r="13" spans="1:8" ht="15.75">
      <c r="A13" s="36" t="s">
        <v>7</v>
      </c>
      <c r="B13" s="9"/>
      <c r="C13" s="9"/>
      <c r="D13" s="28"/>
      <c r="E13" s="9"/>
      <c r="F13" s="43">
        <f>F14+F54+F61+F88+F111+F159+F169+F192+F199+F32+F156</f>
        <v>58387031.28</v>
      </c>
      <c r="G13" s="43">
        <f>G54+G61+G78+G89+G119+G156</f>
        <v>440791.46</v>
      </c>
      <c r="H13" s="56"/>
    </row>
    <row r="14" spans="1:7" ht="15.75">
      <c r="A14" s="37" t="s">
        <v>8</v>
      </c>
      <c r="B14" s="10">
        <v>1</v>
      </c>
      <c r="C14" s="11"/>
      <c r="D14" s="29"/>
      <c r="E14" s="12"/>
      <c r="F14" s="44">
        <f>F15+F21+F36+F41+F51</f>
        <v>13824936.620000001</v>
      </c>
      <c r="G14" s="44"/>
    </row>
    <row r="15" spans="1:7" ht="31.5">
      <c r="A15" s="37" t="s">
        <v>9</v>
      </c>
      <c r="B15" s="10">
        <v>1</v>
      </c>
      <c r="C15" s="11">
        <v>2</v>
      </c>
      <c r="D15" s="29"/>
      <c r="E15" s="12"/>
      <c r="F15" s="45">
        <f>F16</f>
        <v>1852936.05</v>
      </c>
      <c r="G15" s="46"/>
    </row>
    <row r="16" spans="1:7" ht="50.25" customHeight="1">
      <c r="A16" s="38" t="s">
        <v>74</v>
      </c>
      <c r="B16" s="13">
        <v>1</v>
      </c>
      <c r="C16" s="14">
        <v>2</v>
      </c>
      <c r="D16" s="30" t="s">
        <v>36</v>
      </c>
      <c r="E16" s="15"/>
      <c r="F16" s="47">
        <f>F19</f>
        <v>1852936.05</v>
      </c>
      <c r="G16" s="46"/>
    </row>
    <row r="17" spans="1:7" s="3" customFormat="1" ht="100.5" customHeight="1">
      <c r="A17" s="38" t="s">
        <v>75</v>
      </c>
      <c r="B17" s="13">
        <v>1</v>
      </c>
      <c r="C17" s="14">
        <v>2</v>
      </c>
      <c r="D17" s="30" t="s">
        <v>130</v>
      </c>
      <c r="E17" s="15"/>
      <c r="F17" s="47">
        <f>F18</f>
        <v>1852936.05</v>
      </c>
      <c r="G17" s="46"/>
    </row>
    <row r="18" spans="1:7" ht="19.5" customHeight="1">
      <c r="A18" s="38" t="s">
        <v>71</v>
      </c>
      <c r="B18" s="13">
        <v>1</v>
      </c>
      <c r="C18" s="14">
        <v>2</v>
      </c>
      <c r="D18" s="30" t="s">
        <v>131</v>
      </c>
      <c r="E18" s="15"/>
      <c r="F18" s="47">
        <f>F19</f>
        <v>1852936.05</v>
      </c>
      <c r="G18" s="46"/>
    </row>
    <row r="19" spans="1:7" ht="63">
      <c r="A19" s="33" t="s">
        <v>76</v>
      </c>
      <c r="B19" s="13">
        <v>1</v>
      </c>
      <c r="C19" s="14">
        <v>2</v>
      </c>
      <c r="D19" s="30" t="s">
        <v>131</v>
      </c>
      <c r="E19" s="15">
        <v>100</v>
      </c>
      <c r="F19" s="48">
        <f>F20</f>
        <v>1852936.05</v>
      </c>
      <c r="G19" s="46"/>
    </row>
    <row r="20" spans="1:7" ht="31.5">
      <c r="A20" s="33" t="s">
        <v>77</v>
      </c>
      <c r="B20" s="13">
        <v>1</v>
      </c>
      <c r="C20" s="14">
        <v>2</v>
      </c>
      <c r="D20" s="30" t="s">
        <v>131</v>
      </c>
      <c r="E20" s="15">
        <v>120</v>
      </c>
      <c r="F20" s="48">
        <f>1396000+169060.02+51056.13-25905.46+25905.46+46669.73+146930.32+25665.84+17554.01</f>
        <v>1852936.05</v>
      </c>
      <c r="G20" s="46"/>
    </row>
    <row r="21" spans="1:7" ht="50.25" customHeight="1">
      <c r="A21" s="37" t="s">
        <v>11</v>
      </c>
      <c r="B21" s="13">
        <v>1</v>
      </c>
      <c r="C21" s="14">
        <v>4</v>
      </c>
      <c r="D21" s="30"/>
      <c r="E21" s="15"/>
      <c r="F21" s="45">
        <f>F22</f>
        <v>9999320.43</v>
      </c>
      <c r="G21" s="46"/>
    </row>
    <row r="22" spans="1:7" ht="50.25" customHeight="1" outlineLevel="1">
      <c r="A22" s="33" t="s">
        <v>74</v>
      </c>
      <c r="B22" s="13">
        <v>1</v>
      </c>
      <c r="C22" s="14">
        <v>4</v>
      </c>
      <c r="D22" s="30" t="s">
        <v>36</v>
      </c>
      <c r="E22" s="15"/>
      <c r="F22" s="45">
        <f>F23</f>
        <v>9999320.43</v>
      </c>
      <c r="G22" s="46"/>
    </row>
    <row r="23" spans="1:7" ht="78.75" outlineLevel="1">
      <c r="A23" s="33" t="s">
        <v>115</v>
      </c>
      <c r="B23" s="13">
        <v>1</v>
      </c>
      <c r="C23" s="14">
        <v>4</v>
      </c>
      <c r="D23" s="30" t="s">
        <v>130</v>
      </c>
      <c r="E23" s="15"/>
      <c r="F23" s="45">
        <f>F24+F29</f>
        <v>9999320.43</v>
      </c>
      <c r="G23" s="46"/>
    </row>
    <row r="24" spans="1:7" ht="29.25" customHeight="1" outlineLevel="1">
      <c r="A24" s="33" t="s">
        <v>72</v>
      </c>
      <c r="B24" s="13">
        <v>1</v>
      </c>
      <c r="C24" s="14">
        <v>4</v>
      </c>
      <c r="D24" s="30" t="s">
        <v>132</v>
      </c>
      <c r="E24" s="15"/>
      <c r="F24" s="45">
        <f>F25+F27</f>
        <v>9455654.98</v>
      </c>
      <c r="G24" s="46"/>
    </row>
    <row r="25" spans="1:7" s="3" customFormat="1" ht="67.5" customHeight="1">
      <c r="A25" s="33" t="s">
        <v>76</v>
      </c>
      <c r="B25" s="13">
        <v>1</v>
      </c>
      <c r="C25" s="14">
        <v>4</v>
      </c>
      <c r="D25" s="30" t="s">
        <v>132</v>
      </c>
      <c r="E25" s="15">
        <v>100</v>
      </c>
      <c r="F25" s="45">
        <f>F26</f>
        <v>9160608.98</v>
      </c>
      <c r="G25" s="46"/>
    </row>
    <row r="26" spans="1:7" s="3" customFormat="1" ht="39.75" customHeight="1">
      <c r="A26" s="33" t="s">
        <v>78</v>
      </c>
      <c r="B26" s="13">
        <v>1</v>
      </c>
      <c r="C26" s="14">
        <v>4</v>
      </c>
      <c r="D26" s="30" t="s">
        <v>132</v>
      </c>
      <c r="E26" s="15">
        <v>120</v>
      </c>
      <c r="F26" s="48">
        <f>7755400+290993.89+87880.15-216644.34+155000+58227.6+31664.91+663678.59+334408.18</f>
        <v>9160608.98</v>
      </c>
      <c r="G26" s="46"/>
    </row>
    <row r="27" spans="1:7" ht="15.75">
      <c r="A27" s="33" t="s">
        <v>26</v>
      </c>
      <c r="B27" s="13">
        <v>1</v>
      </c>
      <c r="C27" s="14">
        <v>4</v>
      </c>
      <c r="D27" s="30" t="s">
        <v>132</v>
      </c>
      <c r="E27" s="15">
        <v>500</v>
      </c>
      <c r="F27" s="48">
        <f>F28</f>
        <v>295046</v>
      </c>
      <c r="G27" s="46"/>
    </row>
    <row r="28" spans="1:7" ht="15.75">
      <c r="A28" s="33" t="s">
        <v>68</v>
      </c>
      <c r="B28" s="13">
        <v>1</v>
      </c>
      <c r="C28" s="14">
        <v>4</v>
      </c>
      <c r="D28" s="30" t="s">
        <v>132</v>
      </c>
      <c r="E28" s="15">
        <v>540</v>
      </c>
      <c r="F28" s="48">
        <f>291973+6146-3073</f>
        <v>295046</v>
      </c>
      <c r="G28" s="46"/>
    </row>
    <row r="29" spans="1:7" ht="47.25">
      <c r="A29" s="33" t="s">
        <v>158</v>
      </c>
      <c r="B29" s="13">
        <v>1</v>
      </c>
      <c r="C29" s="14">
        <v>4</v>
      </c>
      <c r="D29" s="30" t="s">
        <v>159</v>
      </c>
      <c r="E29" s="15"/>
      <c r="F29" s="45">
        <f>F30</f>
        <v>543665.45</v>
      </c>
      <c r="G29" s="46"/>
    </row>
    <row r="30" spans="1:7" ht="63">
      <c r="A30" s="33" t="s">
        <v>76</v>
      </c>
      <c r="B30" s="13">
        <v>1</v>
      </c>
      <c r="C30" s="14">
        <v>4</v>
      </c>
      <c r="D30" s="30" t="s">
        <v>159</v>
      </c>
      <c r="E30" s="15">
        <v>100</v>
      </c>
      <c r="F30" s="45">
        <f>F31</f>
        <v>543665.45</v>
      </c>
      <c r="G30" s="46"/>
    </row>
    <row r="31" spans="1:7" ht="31.5">
      <c r="A31" s="33" t="s">
        <v>78</v>
      </c>
      <c r="B31" s="13">
        <v>1</v>
      </c>
      <c r="C31" s="14">
        <v>4</v>
      </c>
      <c r="D31" s="30" t="s">
        <v>159</v>
      </c>
      <c r="E31" s="15">
        <v>120</v>
      </c>
      <c r="F31" s="48">
        <f>500000+34083.1+9582.35</f>
        <v>543665.45</v>
      </c>
      <c r="G31" s="46"/>
    </row>
    <row r="32" spans="1:7" ht="15.75">
      <c r="A32" s="37" t="s">
        <v>166</v>
      </c>
      <c r="B32" s="10">
        <v>1</v>
      </c>
      <c r="C32" s="11">
        <v>7</v>
      </c>
      <c r="D32" s="29" t="s">
        <v>165</v>
      </c>
      <c r="E32" s="12"/>
      <c r="F32" s="44">
        <f>F33+F35</f>
        <v>561528</v>
      </c>
      <c r="G32" s="46"/>
    </row>
    <row r="33" spans="1:7" ht="15.75">
      <c r="A33" s="33" t="s">
        <v>166</v>
      </c>
      <c r="B33" s="13">
        <v>1</v>
      </c>
      <c r="C33" s="14">
        <v>7</v>
      </c>
      <c r="D33" s="30" t="s">
        <v>167</v>
      </c>
      <c r="E33" s="15">
        <v>120</v>
      </c>
      <c r="F33" s="48">
        <f>F34</f>
        <v>407548</v>
      </c>
      <c r="G33" s="46"/>
    </row>
    <row r="34" spans="1:7" ht="15.75">
      <c r="A34" s="33" t="s">
        <v>166</v>
      </c>
      <c r="B34" s="13">
        <v>1</v>
      </c>
      <c r="C34" s="14">
        <v>7</v>
      </c>
      <c r="D34" s="30" t="s">
        <v>167</v>
      </c>
      <c r="E34" s="15">
        <v>123</v>
      </c>
      <c r="F34" s="48">
        <f>276848+130700</f>
        <v>407548</v>
      </c>
      <c r="G34" s="46"/>
    </row>
    <row r="35" spans="1:7" ht="15.75">
      <c r="A35" s="33" t="s">
        <v>166</v>
      </c>
      <c r="B35" s="13">
        <v>1</v>
      </c>
      <c r="C35" s="14">
        <v>7</v>
      </c>
      <c r="D35" s="30" t="s">
        <v>167</v>
      </c>
      <c r="E35" s="15">
        <v>880</v>
      </c>
      <c r="F35" s="48">
        <v>153980</v>
      </c>
      <c r="G35" s="46"/>
    </row>
    <row r="36" spans="1:7" s="4" customFormat="1" ht="15.75">
      <c r="A36" s="37" t="s">
        <v>79</v>
      </c>
      <c r="B36" s="10">
        <v>1</v>
      </c>
      <c r="C36" s="11">
        <v>11</v>
      </c>
      <c r="D36" s="29"/>
      <c r="E36" s="12"/>
      <c r="F36" s="45">
        <f>F40</f>
        <v>0</v>
      </c>
      <c r="G36" s="49"/>
    </row>
    <row r="37" spans="1:7" ht="15.75">
      <c r="A37" s="39" t="s">
        <v>12</v>
      </c>
      <c r="B37" s="13">
        <v>1</v>
      </c>
      <c r="C37" s="14">
        <v>11</v>
      </c>
      <c r="D37" s="30" t="s">
        <v>10</v>
      </c>
      <c r="E37" s="12"/>
      <c r="F37" s="48">
        <f>F38</f>
        <v>0</v>
      </c>
      <c r="G37" s="49"/>
    </row>
    <row r="38" spans="1:7" ht="15.75">
      <c r="A38" s="33" t="s">
        <v>80</v>
      </c>
      <c r="B38" s="13">
        <v>1</v>
      </c>
      <c r="C38" s="14">
        <v>11</v>
      </c>
      <c r="D38" s="30" t="s">
        <v>13</v>
      </c>
      <c r="E38" s="15"/>
      <c r="F38" s="48">
        <f>F39</f>
        <v>0</v>
      </c>
      <c r="G38" s="46"/>
    </row>
    <row r="39" spans="1:7" s="3" customFormat="1" ht="15.75">
      <c r="A39" s="39" t="s">
        <v>14</v>
      </c>
      <c r="B39" s="13">
        <v>1</v>
      </c>
      <c r="C39" s="14">
        <v>11</v>
      </c>
      <c r="D39" s="30" t="s">
        <v>13</v>
      </c>
      <c r="E39" s="15">
        <v>800</v>
      </c>
      <c r="F39" s="48">
        <f>F40</f>
        <v>0</v>
      </c>
      <c r="G39" s="46"/>
    </row>
    <row r="40" spans="1:7" s="3" customFormat="1" ht="15.75">
      <c r="A40" s="39" t="s">
        <v>73</v>
      </c>
      <c r="B40" s="13">
        <v>1</v>
      </c>
      <c r="C40" s="14">
        <v>11</v>
      </c>
      <c r="D40" s="30" t="s">
        <v>13</v>
      </c>
      <c r="E40" s="15">
        <v>870</v>
      </c>
      <c r="F40" s="48">
        <f>100000-100000</f>
        <v>0</v>
      </c>
      <c r="G40" s="46"/>
    </row>
    <row r="41" spans="1:7" s="3" customFormat="1" ht="15.75">
      <c r="A41" s="37" t="s">
        <v>15</v>
      </c>
      <c r="B41" s="10">
        <v>1</v>
      </c>
      <c r="C41" s="11">
        <v>13</v>
      </c>
      <c r="D41" s="30"/>
      <c r="E41" s="15"/>
      <c r="F41" s="45">
        <f>F42</f>
        <v>1842331.3200000003</v>
      </c>
      <c r="G41" s="48"/>
    </row>
    <row r="42" spans="1:7" s="3" customFormat="1" ht="47.25">
      <c r="A42" s="33" t="s">
        <v>74</v>
      </c>
      <c r="B42" s="13">
        <v>1</v>
      </c>
      <c r="C42" s="14">
        <v>13</v>
      </c>
      <c r="D42" s="30" t="s">
        <v>36</v>
      </c>
      <c r="E42" s="15"/>
      <c r="F42" s="47">
        <f>F43</f>
        <v>1842331.3200000003</v>
      </c>
      <c r="G42" s="48"/>
    </row>
    <row r="43" spans="1:7" s="3" customFormat="1" ht="78.75">
      <c r="A43" s="39" t="s">
        <v>115</v>
      </c>
      <c r="B43" s="13">
        <v>1</v>
      </c>
      <c r="C43" s="14">
        <v>13</v>
      </c>
      <c r="D43" s="31" t="s">
        <v>130</v>
      </c>
      <c r="E43" s="15"/>
      <c r="F43" s="47">
        <f>F44</f>
        <v>1842331.3200000003</v>
      </c>
      <c r="G43" s="48"/>
    </row>
    <row r="44" spans="1:7" s="3" customFormat="1" ht="31.5">
      <c r="A44" s="33" t="s">
        <v>81</v>
      </c>
      <c r="B44" s="13">
        <v>1</v>
      </c>
      <c r="C44" s="14">
        <v>13</v>
      </c>
      <c r="D44" s="30" t="s">
        <v>133</v>
      </c>
      <c r="E44" s="15"/>
      <c r="F44" s="48">
        <f>F45+F47+F49</f>
        <v>1842331.3200000003</v>
      </c>
      <c r="G44" s="48"/>
    </row>
    <row r="45" spans="1:7" s="3" customFormat="1" ht="63">
      <c r="A45" s="39" t="s">
        <v>76</v>
      </c>
      <c r="B45" s="13">
        <v>1</v>
      </c>
      <c r="C45" s="14">
        <v>13</v>
      </c>
      <c r="D45" s="30" t="s">
        <v>133</v>
      </c>
      <c r="E45" s="15">
        <v>100</v>
      </c>
      <c r="F45" s="48">
        <f>F46</f>
        <v>212450.36</v>
      </c>
      <c r="G45" s="48"/>
    </row>
    <row r="46" spans="1:7" s="3" customFormat="1" ht="31.5">
      <c r="A46" s="39" t="s">
        <v>78</v>
      </c>
      <c r="B46" s="13">
        <v>1</v>
      </c>
      <c r="C46" s="14">
        <v>13</v>
      </c>
      <c r="D46" s="30" t="s">
        <v>133</v>
      </c>
      <c r="E46" s="15">
        <v>120</v>
      </c>
      <c r="F46" s="48">
        <f>237400-24949.64</f>
        <v>212450.36</v>
      </c>
      <c r="G46" s="48"/>
    </row>
    <row r="47" spans="1:7" s="3" customFormat="1" ht="31.5">
      <c r="A47" s="33" t="s">
        <v>16</v>
      </c>
      <c r="B47" s="13">
        <v>1</v>
      </c>
      <c r="C47" s="14">
        <v>13</v>
      </c>
      <c r="D47" s="30" t="s">
        <v>133</v>
      </c>
      <c r="E47" s="15">
        <v>200</v>
      </c>
      <c r="F47" s="48">
        <f>F48</f>
        <v>1510504.9600000002</v>
      </c>
      <c r="G47" s="48"/>
    </row>
    <row r="48" spans="1:7" s="3" customFormat="1" ht="31.5">
      <c r="A48" s="33" t="s">
        <v>17</v>
      </c>
      <c r="B48" s="13">
        <v>1</v>
      </c>
      <c r="C48" s="14">
        <v>13</v>
      </c>
      <c r="D48" s="30" t="s">
        <v>133</v>
      </c>
      <c r="E48" s="15">
        <v>240</v>
      </c>
      <c r="F48" s="48">
        <f>837700+120485.85+39150+17000+6000+175000+28300+3485+21400+60500+190860.04-4000-12000-2945-3000-32533.88-28902-21543.97+115548.92</f>
        <v>1510504.9600000002</v>
      </c>
      <c r="G48" s="48"/>
    </row>
    <row r="49" spans="1:7" ht="15.75">
      <c r="A49" s="33" t="s">
        <v>14</v>
      </c>
      <c r="B49" s="13">
        <v>1</v>
      </c>
      <c r="C49" s="14">
        <v>13</v>
      </c>
      <c r="D49" s="30" t="s">
        <v>133</v>
      </c>
      <c r="E49" s="15">
        <v>800</v>
      </c>
      <c r="F49" s="48">
        <f>F50</f>
        <v>119375.99999999999</v>
      </c>
      <c r="G49" s="48"/>
    </row>
    <row r="50" spans="1:7" ht="15.75">
      <c r="A50" s="39" t="s">
        <v>69</v>
      </c>
      <c r="B50" s="13">
        <v>1</v>
      </c>
      <c r="C50" s="14">
        <v>13</v>
      </c>
      <c r="D50" s="30" t="s">
        <v>133</v>
      </c>
      <c r="E50" s="15">
        <v>850</v>
      </c>
      <c r="F50" s="48">
        <f>90000+120485.85+10000+28185.14-120485.85+21815-28626-15998+9999.86+4000</f>
        <v>119375.99999999999</v>
      </c>
      <c r="G50" s="48"/>
    </row>
    <row r="51" spans="1:7" s="51" customFormat="1" ht="78.75">
      <c r="A51" s="57" t="s">
        <v>173</v>
      </c>
      <c r="B51" s="10">
        <v>1</v>
      </c>
      <c r="C51" s="11">
        <v>13</v>
      </c>
      <c r="D51" s="29" t="s">
        <v>172</v>
      </c>
      <c r="E51" s="12"/>
      <c r="F51" s="44">
        <f>F52</f>
        <v>130348.82</v>
      </c>
      <c r="G51" s="44"/>
    </row>
    <row r="52" spans="1:7" ht="63">
      <c r="A52" s="33" t="s">
        <v>76</v>
      </c>
      <c r="B52" s="13">
        <v>1</v>
      </c>
      <c r="C52" s="14">
        <v>13</v>
      </c>
      <c r="D52" s="30" t="s">
        <v>171</v>
      </c>
      <c r="E52" s="15"/>
      <c r="F52" s="48">
        <f>F53</f>
        <v>130348.82</v>
      </c>
      <c r="G52" s="48"/>
    </row>
    <row r="53" spans="1:7" ht="15.75">
      <c r="A53" s="33" t="s">
        <v>107</v>
      </c>
      <c r="B53" s="13">
        <v>1</v>
      </c>
      <c r="C53" s="14">
        <v>13</v>
      </c>
      <c r="D53" s="30" t="s">
        <v>171</v>
      </c>
      <c r="E53" s="15">
        <v>110</v>
      </c>
      <c r="F53" s="48">
        <f>100114.3+30234.52</f>
        <v>130348.82</v>
      </c>
      <c r="G53" s="48"/>
    </row>
    <row r="54" spans="1:7" ht="15.75">
      <c r="A54" s="37" t="s">
        <v>18</v>
      </c>
      <c r="B54" s="10">
        <v>2</v>
      </c>
      <c r="C54" s="11">
        <v>0</v>
      </c>
      <c r="D54" s="29"/>
      <c r="E54" s="12"/>
      <c r="F54" s="44">
        <f>F55</f>
        <v>393800</v>
      </c>
      <c r="G54" s="44">
        <f>F54</f>
        <v>393800</v>
      </c>
    </row>
    <row r="55" spans="1:7" ht="47.25">
      <c r="A55" s="39" t="s">
        <v>74</v>
      </c>
      <c r="B55" s="13">
        <v>2</v>
      </c>
      <c r="C55" s="14">
        <v>3</v>
      </c>
      <c r="D55" s="31" t="s">
        <v>36</v>
      </c>
      <c r="E55" s="12"/>
      <c r="F55" s="44">
        <f>F57</f>
        <v>393800</v>
      </c>
      <c r="G55" s="44">
        <f>F55</f>
        <v>393800</v>
      </c>
    </row>
    <row r="56" spans="1:7" ht="78.75">
      <c r="A56" s="39" t="s">
        <v>115</v>
      </c>
      <c r="B56" s="13">
        <v>2</v>
      </c>
      <c r="C56" s="14">
        <v>3</v>
      </c>
      <c r="D56" s="31" t="s">
        <v>130</v>
      </c>
      <c r="E56" s="12"/>
      <c r="F56" s="44"/>
      <c r="G56" s="44"/>
    </row>
    <row r="57" spans="1:7" ht="15.75">
      <c r="A57" s="33" t="s">
        <v>19</v>
      </c>
      <c r="B57" s="13">
        <v>2</v>
      </c>
      <c r="C57" s="14">
        <v>3</v>
      </c>
      <c r="D57" s="30" t="s">
        <v>134</v>
      </c>
      <c r="E57" s="15"/>
      <c r="F57" s="48">
        <f>F58</f>
        <v>393800</v>
      </c>
      <c r="G57" s="48">
        <f>F57</f>
        <v>393800</v>
      </c>
    </row>
    <row r="58" spans="1:7" ht="15.75">
      <c r="A58" s="33" t="s">
        <v>20</v>
      </c>
      <c r="B58" s="13">
        <v>2</v>
      </c>
      <c r="C58" s="14">
        <v>3</v>
      </c>
      <c r="D58" s="30" t="s">
        <v>135</v>
      </c>
      <c r="E58" s="15"/>
      <c r="F58" s="48">
        <f>F59</f>
        <v>393800</v>
      </c>
      <c r="G58" s="48">
        <f>F58</f>
        <v>393800</v>
      </c>
    </row>
    <row r="59" spans="1:7" ht="63">
      <c r="A59" s="33" t="s">
        <v>70</v>
      </c>
      <c r="B59" s="13">
        <v>2</v>
      </c>
      <c r="C59" s="14">
        <v>3</v>
      </c>
      <c r="D59" s="30" t="s">
        <v>135</v>
      </c>
      <c r="E59" s="15">
        <v>100</v>
      </c>
      <c r="F59" s="48">
        <f>F60</f>
        <v>393800</v>
      </c>
      <c r="G59" s="48">
        <f>F59</f>
        <v>393800</v>
      </c>
    </row>
    <row r="60" spans="1:7" ht="31.5">
      <c r="A60" s="33" t="s">
        <v>82</v>
      </c>
      <c r="B60" s="13">
        <v>2</v>
      </c>
      <c r="C60" s="14">
        <v>3</v>
      </c>
      <c r="D60" s="30" t="s">
        <v>135</v>
      </c>
      <c r="E60" s="15">
        <v>120</v>
      </c>
      <c r="F60" s="48">
        <v>393800</v>
      </c>
      <c r="G60" s="48">
        <v>393800</v>
      </c>
    </row>
    <row r="61" spans="1:7" ht="31.5">
      <c r="A61" s="37" t="s">
        <v>21</v>
      </c>
      <c r="B61" s="10">
        <v>3</v>
      </c>
      <c r="C61" s="11">
        <v>0</v>
      </c>
      <c r="D61" s="29"/>
      <c r="E61" s="12"/>
      <c r="F61" s="44">
        <f>F62+F77+F72</f>
        <v>143320</v>
      </c>
      <c r="G61" s="44">
        <f>G62</f>
        <v>45390</v>
      </c>
    </row>
    <row r="62" spans="1:7" ht="15.75">
      <c r="A62" s="37" t="s">
        <v>22</v>
      </c>
      <c r="B62" s="10">
        <v>3</v>
      </c>
      <c r="C62" s="11">
        <v>4</v>
      </c>
      <c r="D62" s="29"/>
      <c r="E62" s="12"/>
      <c r="F62" s="44">
        <f>F63</f>
        <v>45390</v>
      </c>
      <c r="G62" s="44">
        <f>G63</f>
        <v>45390</v>
      </c>
    </row>
    <row r="63" spans="1:7" ht="47.25">
      <c r="A63" s="39" t="s">
        <v>74</v>
      </c>
      <c r="B63" s="13">
        <v>3</v>
      </c>
      <c r="C63" s="14">
        <v>4</v>
      </c>
      <c r="D63" s="31" t="s">
        <v>36</v>
      </c>
      <c r="E63" s="15"/>
      <c r="F63" s="48">
        <f>F65</f>
        <v>45390</v>
      </c>
      <c r="G63" s="48">
        <f>G64</f>
        <v>45390</v>
      </c>
    </row>
    <row r="64" spans="1:7" ht="78.75">
      <c r="A64" s="39" t="s">
        <v>115</v>
      </c>
      <c r="B64" s="13">
        <v>3</v>
      </c>
      <c r="C64" s="14">
        <v>4</v>
      </c>
      <c r="D64" s="31" t="s">
        <v>130</v>
      </c>
      <c r="E64" s="15"/>
      <c r="F64" s="48">
        <f>F65</f>
        <v>45390</v>
      </c>
      <c r="G64" s="48">
        <f>G65</f>
        <v>45390</v>
      </c>
    </row>
    <row r="65" spans="1:7" ht="31.5">
      <c r="A65" s="33" t="s">
        <v>23</v>
      </c>
      <c r="B65" s="13">
        <v>3</v>
      </c>
      <c r="C65" s="14">
        <v>4</v>
      </c>
      <c r="D65" s="30" t="s">
        <v>136</v>
      </c>
      <c r="E65" s="15"/>
      <c r="F65" s="48">
        <f>F66+F69</f>
        <v>45390</v>
      </c>
      <c r="G65" s="48">
        <v>45390</v>
      </c>
    </row>
    <row r="66" spans="1:7" ht="31.5">
      <c r="A66" s="33" t="s">
        <v>83</v>
      </c>
      <c r="B66" s="13">
        <v>3</v>
      </c>
      <c r="C66" s="14">
        <v>4</v>
      </c>
      <c r="D66" s="30" t="s">
        <v>137</v>
      </c>
      <c r="E66" s="15"/>
      <c r="F66" s="48">
        <f>F67</f>
        <v>5570</v>
      </c>
      <c r="G66" s="48">
        <f>G67</f>
        <v>5600</v>
      </c>
    </row>
    <row r="67" spans="1:7" ht="63">
      <c r="A67" s="33" t="s">
        <v>76</v>
      </c>
      <c r="B67" s="13">
        <v>3</v>
      </c>
      <c r="C67" s="14">
        <v>4</v>
      </c>
      <c r="D67" s="30" t="s">
        <v>137</v>
      </c>
      <c r="E67" s="15">
        <v>100</v>
      </c>
      <c r="F67" s="48">
        <f>F68</f>
        <v>5570</v>
      </c>
      <c r="G67" s="48">
        <f>G68</f>
        <v>5600</v>
      </c>
    </row>
    <row r="68" spans="1:7" ht="31.5">
      <c r="A68" s="33" t="s">
        <v>78</v>
      </c>
      <c r="B68" s="13">
        <v>3</v>
      </c>
      <c r="C68" s="14">
        <v>4</v>
      </c>
      <c r="D68" s="30" t="s">
        <v>137</v>
      </c>
      <c r="E68" s="15">
        <v>120</v>
      </c>
      <c r="F68" s="48">
        <f>5570-331.66+331.66</f>
        <v>5570</v>
      </c>
      <c r="G68" s="48">
        <v>5600</v>
      </c>
    </row>
    <row r="69" spans="1:7" ht="31.5" customHeight="1" outlineLevel="1">
      <c r="A69" s="33" t="s">
        <v>84</v>
      </c>
      <c r="B69" s="13">
        <v>3</v>
      </c>
      <c r="C69" s="14">
        <v>4</v>
      </c>
      <c r="D69" s="30" t="s">
        <v>138</v>
      </c>
      <c r="E69" s="15"/>
      <c r="F69" s="48">
        <f>F70</f>
        <v>39820</v>
      </c>
      <c r="G69" s="48">
        <f>G70</f>
        <v>39800</v>
      </c>
    </row>
    <row r="70" spans="1:7" ht="63">
      <c r="A70" s="33" t="s">
        <v>85</v>
      </c>
      <c r="B70" s="13">
        <v>3</v>
      </c>
      <c r="C70" s="14">
        <v>4</v>
      </c>
      <c r="D70" s="30" t="s">
        <v>138</v>
      </c>
      <c r="E70" s="15">
        <v>100</v>
      </c>
      <c r="F70" s="48">
        <f>F71</f>
        <v>39820</v>
      </c>
      <c r="G70" s="48">
        <f>G71</f>
        <v>39800</v>
      </c>
    </row>
    <row r="71" spans="1:7" ht="31.5">
      <c r="A71" s="33" t="s">
        <v>78</v>
      </c>
      <c r="B71" s="13">
        <v>3</v>
      </c>
      <c r="C71" s="14">
        <v>4</v>
      </c>
      <c r="D71" s="30" t="s">
        <v>138</v>
      </c>
      <c r="E71" s="15">
        <v>120</v>
      </c>
      <c r="F71" s="48">
        <v>39820</v>
      </c>
      <c r="G71" s="48">
        <v>39800</v>
      </c>
    </row>
    <row r="72" spans="1:7" ht="26.25">
      <c r="A72" s="41" t="s">
        <v>122</v>
      </c>
      <c r="B72" s="10">
        <v>3</v>
      </c>
      <c r="C72" s="11">
        <v>9</v>
      </c>
      <c r="D72" s="30"/>
      <c r="E72" s="15"/>
      <c r="F72" s="44">
        <f>F73</f>
        <v>78000</v>
      </c>
      <c r="G72" s="48"/>
    </row>
    <row r="73" spans="1:7" ht="15.75">
      <c r="A73" s="42" t="s">
        <v>12</v>
      </c>
      <c r="B73" s="13">
        <v>3</v>
      </c>
      <c r="C73" s="14">
        <v>9</v>
      </c>
      <c r="D73" s="30" t="s">
        <v>10</v>
      </c>
      <c r="E73" s="15"/>
      <c r="F73" s="48">
        <f>F74</f>
        <v>78000</v>
      </c>
      <c r="G73" s="48"/>
    </row>
    <row r="74" spans="1:7" ht="26.25">
      <c r="A74" s="42" t="s">
        <v>123</v>
      </c>
      <c r="B74" s="13">
        <v>3</v>
      </c>
      <c r="C74" s="14">
        <v>9</v>
      </c>
      <c r="D74" s="30" t="s">
        <v>124</v>
      </c>
      <c r="E74" s="15"/>
      <c r="F74" s="48">
        <f>F75</f>
        <v>78000</v>
      </c>
      <c r="G74" s="48"/>
    </row>
    <row r="75" spans="1:7" ht="26.25">
      <c r="A75" s="42" t="s">
        <v>16</v>
      </c>
      <c r="B75" s="13">
        <v>3</v>
      </c>
      <c r="C75" s="14">
        <v>9</v>
      </c>
      <c r="D75" s="30" t="s">
        <v>124</v>
      </c>
      <c r="E75" s="15">
        <v>200</v>
      </c>
      <c r="F75" s="48">
        <f>F76</f>
        <v>78000</v>
      </c>
      <c r="G75" s="48"/>
    </row>
    <row r="76" spans="1:7" ht="26.25">
      <c r="A76" s="42" t="s">
        <v>17</v>
      </c>
      <c r="B76" s="13">
        <v>3</v>
      </c>
      <c r="C76" s="14">
        <v>9</v>
      </c>
      <c r="D76" s="30" t="s">
        <v>124</v>
      </c>
      <c r="E76" s="15">
        <v>240</v>
      </c>
      <c r="F76" s="48">
        <f>37700+92000-14000-37700</f>
        <v>78000</v>
      </c>
      <c r="G76" s="48"/>
    </row>
    <row r="77" spans="1:7" ht="31.5">
      <c r="A77" s="37" t="s">
        <v>24</v>
      </c>
      <c r="B77" s="10">
        <v>3</v>
      </c>
      <c r="C77" s="11">
        <v>14</v>
      </c>
      <c r="D77" s="29"/>
      <c r="E77" s="12"/>
      <c r="F77" s="44">
        <f>F78</f>
        <v>19930</v>
      </c>
      <c r="G77" s="48"/>
    </row>
    <row r="78" spans="1:7" ht="47.25">
      <c r="A78" s="39" t="s">
        <v>86</v>
      </c>
      <c r="B78" s="13">
        <v>3</v>
      </c>
      <c r="C78" s="14">
        <v>14</v>
      </c>
      <c r="D78" s="30" t="s">
        <v>87</v>
      </c>
      <c r="E78" s="15"/>
      <c r="F78" s="48">
        <f>F79+F85+F82</f>
        <v>19930</v>
      </c>
      <c r="G78" s="48"/>
    </row>
    <row r="79" spans="1:7" ht="78.75">
      <c r="A79" s="39" t="s">
        <v>88</v>
      </c>
      <c r="B79" s="13">
        <v>3</v>
      </c>
      <c r="C79" s="14">
        <v>14</v>
      </c>
      <c r="D79" s="30" t="s">
        <v>25</v>
      </c>
      <c r="E79" s="15"/>
      <c r="F79" s="48">
        <f>F81</f>
        <v>13950</v>
      </c>
      <c r="G79" s="48"/>
    </row>
    <row r="80" spans="1:7" ht="31.5">
      <c r="A80" s="33" t="s">
        <v>16</v>
      </c>
      <c r="B80" s="13">
        <v>3</v>
      </c>
      <c r="C80" s="14">
        <v>14</v>
      </c>
      <c r="D80" s="30" t="s">
        <v>25</v>
      </c>
      <c r="E80" s="15">
        <v>200</v>
      </c>
      <c r="F80" s="48">
        <f>F81</f>
        <v>13950</v>
      </c>
      <c r="G80" s="48"/>
    </row>
    <row r="81" spans="1:7" ht="31.5">
      <c r="A81" s="33" t="s">
        <v>17</v>
      </c>
      <c r="B81" s="13">
        <v>3</v>
      </c>
      <c r="C81" s="14">
        <v>14</v>
      </c>
      <c r="D81" s="30" t="s">
        <v>25</v>
      </c>
      <c r="E81" s="15">
        <v>240</v>
      </c>
      <c r="F81" s="48">
        <v>13950</v>
      </c>
      <c r="G81" s="48"/>
    </row>
    <row r="82" spans="1:7" ht="94.5">
      <c r="A82" s="39" t="s">
        <v>89</v>
      </c>
      <c r="B82" s="13">
        <v>3</v>
      </c>
      <c r="C82" s="14">
        <v>14</v>
      </c>
      <c r="D82" s="30" t="s">
        <v>28</v>
      </c>
      <c r="E82" s="15"/>
      <c r="F82" s="48">
        <f>F84</f>
        <v>5020</v>
      </c>
      <c r="G82" s="48"/>
    </row>
    <row r="83" spans="1:7" ht="31.5">
      <c r="A83" s="33" t="s">
        <v>16</v>
      </c>
      <c r="B83" s="13">
        <v>3</v>
      </c>
      <c r="C83" s="14">
        <v>14</v>
      </c>
      <c r="D83" s="30" t="s">
        <v>28</v>
      </c>
      <c r="E83" s="15">
        <v>100</v>
      </c>
      <c r="F83" s="48">
        <f>F84</f>
        <v>5020</v>
      </c>
      <c r="G83" s="48"/>
    </row>
    <row r="84" spans="1:7" ht="31.5">
      <c r="A84" s="33" t="s">
        <v>17</v>
      </c>
      <c r="B84" s="13">
        <v>3</v>
      </c>
      <c r="C84" s="14">
        <v>14</v>
      </c>
      <c r="D84" s="30" t="s">
        <v>28</v>
      </c>
      <c r="E84" s="15">
        <v>120</v>
      </c>
      <c r="F84" s="48">
        <f>5020</f>
        <v>5020</v>
      </c>
      <c r="G84" s="48"/>
    </row>
    <row r="85" spans="1:7" ht="94.5">
      <c r="A85" s="39" t="s">
        <v>89</v>
      </c>
      <c r="B85" s="13">
        <v>3</v>
      </c>
      <c r="C85" s="14">
        <v>14</v>
      </c>
      <c r="D85" s="30" t="s">
        <v>28</v>
      </c>
      <c r="E85" s="15"/>
      <c r="F85" s="48">
        <f>F87</f>
        <v>960</v>
      </c>
      <c r="G85" s="48"/>
    </row>
    <row r="86" spans="1:7" ht="31.5">
      <c r="A86" s="33" t="s">
        <v>16</v>
      </c>
      <c r="B86" s="13">
        <v>3</v>
      </c>
      <c r="C86" s="14">
        <v>14</v>
      </c>
      <c r="D86" s="30" t="s">
        <v>28</v>
      </c>
      <c r="E86" s="15">
        <v>200</v>
      </c>
      <c r="F86" s="48">
        <f>F87</f>
        <v>960</v>
      </c>
      <c r="G86" s="48"/>
    </row>
    <row r="87" spans="1:7" ht="31.5">
      <c r="A87" s="33" t="s">
        <v>17</v>
      </c>
      <c r="B87" s="13">
        <v>3</v>
      </c>
      <c r="C87" s="14">
        <v>14</v>
      </c>
      <c r="D87" s="30" t="s">
        <v>28</v>
      </c>
      <c r="E87" s="15">
        <v>240</v>
      </c>
      <c r="F87" s="48">
        <f>5980-40-4980</f>
        <v>960</v>
      </c>
      <c r="G87" s="48"/>
    </row>
    <row r="88" spans="1:7" ht="15.75">
      <c r="A88" s="37" t="s">
        <v>29</v>
      </c>
      <c r="B88" s="10">
        <v>4</v>
      </c>
      <c r="C88" s="11">
        <v>0</v>
      </c>
      <c r="D88" s="29"/>
      <c r="E88" s="12"/>
      <c r="F88" s="44">
        <f>F89+F106+F98</f>
        <v>5977071.33</v>
      </c>
      <c r="G88" s="44"/>
    </row>
    <row r="89" spans="1:7" ht="15.75">
      <c r="A89" s="37" t="s">
        <v>30</v>
      </c>
      <c r="B89" s="10">
        <v>4</v>
      </c>
      <c r="C89" s="11">
        <v>1</v>
      </c>
      <c r="D89" s="29"/>
      <c r="E89" s="12"/>
      <c r="F89" s="44">
        <f>F90</f>
        <v>1957142.4500000002</v>
      </c>
      <c r="G89" s="44"/>
    </row>
    <row r="90" spans="1:7" ht="47.25">
      <c r="A90" s="39" t="s">
        <v>74</v>
      </c>
      <c r="B90" s="13">
        <v>4</v>
      </c>
      <c r="C90" s="14">
        <v>1</v>
      </c>
      <c r="D90" s="30" t="s">
        <v>36</v>
      </c>
      <c r="E90" s="15"/>
      <c r="F90" s="48">
        <f>F91</f>
        <v>1957142.4500000002</v>
      </c>
      <c r="G90" s="48"/>
    </row>
    <row r="91" spans="1:7" ht="78.75">
      <c r="A91" s="39" t="s">
        <v>115</v>
      </c>
      <c r="B91" s="13">
        <v>4</v>
      </c>
      <c r="C91" s="14">
        <v>1</v>
      </c>
      <c r="D91" s="30" t="s">
        <v>130</v>
      </c>
      <c r="E91" s="15"/>
      <c r="F91" s="48">
        <f>F95+F92</f>
        <v>1957142.4500000002</v>
      </c>
      <c r="G91" s="48"/>
    </row>
    <row r="92" spans="1:7" ht="31.5">
      <c r="A92" s="33" t="s">
        <v>90</v>
      </c>
      <c r="B92" s="13">
        <v>4</v>
      </c>
      <c r="C92" s="14">
        <v>1</v>
      </c>
      <c r="D92" s="30" t="s">
        <v>139</v>
      </c>
      <c r="E92" s="15"/>
      <c r="F92" s="48">
        <f>F94</f>
        <v>855244.8</v>
      </c>
      <c r="G92" s="48"/>
    </row>
    <row r="93" spans="1:7" ht="31.5">
      <c r="A93" s="33" t="s">
        <v>16</v>
      </c>
      <c r="B93" s="13">
        <v>4</v>
      </c>
      <c r="C93" s="14">
        <v>1</v>
      </c>
      <c r="D93" s="30" t="s">
        <v>139</v>
      </c>
      <c r="E93" s="15">
        <v>200</v>
      </c>
      <c r="F93" s="48">
        <f>F94</f>
        <v>855244.8</v>
      </c>
      <c r="G93" s="48"/>
    </row>
    <row r="94" spans="1:7" ht="31.5">
      <c r="A94" s="33" t="s">
        <v>17</v>
      </c>
      <c r="B94" s="13">
        <v>4</v>
      </c>
      <c r="C94" s="14">
        <v>1</v>
      </c>
      <c r="D94" s="30" t="s">
        <v>139</v>
      </c>
      <c r="E94" s="15">
        <v>240</v>
      </c>
      <c r="F94" s="48">
        <f>779500+22292+66816-13363.2</f>
        <v>855244.8</v>
      </c>
      <c r="G94" s="48"/>
    </row>
    <row r="95" spans="1:7" ht="31.5">
      <c r="A95" s="33" t="s">
        <v>117</v>
      </c>
      <c r="B95" s="13">
        <v>4</v>
      </c>
      <c r="C95" s="14">
        <v>1</v>
      </c>
      <c r="D95" s="30" t="s">
        <v>140</v>
      </c>
      <c r="E95" s="15"/>
      <c r="F95" s="48">
        <f>F97</f>
        <v>1101897.6500000001</v>
      </c>
      <c r="G95" s="48"/>
    </row>
    <row r="96" spans="1:7" ht="31.5">
      <c r="A96" s="33" t="s">
        <v>16</v>
      </c>
      <c r="B96" s="13">
        <v>4</v>
      </c>
      <c r="C96" s="14">
        <v>1</v>
      </c>
      <c r="D96" s="30" t="s">
        <v>140</v>
      </c>
      <c r="E96" s="15">
        <v>200</v>
      </c>
      <c r="F96" s="48">
        <f>F97</f>
        <v>1101897.6500000001</v>
      </c>
      <c r="G96" s="48"/>
    </row>
    <row r="97" spans="1:7" ht="31.5">
      <c r="A97" s="33" t="s">
        <v>17</v>
      </c>
      <c r="B97" s="13">
        <v>4</v>
      </c>
      <c r="C97" s="14">
        <v>1</v>
      </c>
      <c r="D97" s="30" t="s">
        <v>140</v>
      </c>
      <c r="E97" s="15">
        <v>240</v>
      </c>
      <c r="F97" s="48">
        <f>705400+200000+44624.14+149600+2273.51</f>
        <v>1101897.6500000001</v>
      </c>
      <c r="G97" s="48"/>
    </row>
    <row r="98" spans="1:7" ht="15.75">
      <c r="A98" s="37" t="s">
        <v>31</v>
      </c>
      <c r="B98" s="10">
        <v>4</v>
      </c>
      <c r="C98" s="11">
        <v>9</v>
      </c>
      <c r="D98" s="29"/>
      <c r="E98" s="12"/>
      <c r="F98" s="44">
        <f>F99</f>
        <v>3657225.99</v>
      </c>
      <c r="G98" s="48"/>
    </row>
    <row r="99" spans="1:7" ht="47.25">
      <c r="A99" s="39" t="s">
        <v>91</v>
      </c>
      <c r="B99" s="13">
        <v>4</v>
      </c>
      <c r="C99" s="14">
        <v>9</v>
      </c>
      <c r="D99" s="30" t="s">
        <v>32</v>
      </c>
      <c r="E99" s="15"/>
      <c r="F99" s="48">
        <f>F100+F103</f>
        <v>3657225.99</v>
      </c>
      <c r="G99" s="48"/>
    </row>
    <row r="100" spans="1:7" ht="31.5">
      <c r="A100" s="39" t="s">
        <v>92</v>
      </c>
      <c r="B100" s="13">
        <v>4</v>
      </c>
      <c r="C100" s="14">
        <v>9</v>
      </c>
      <c r="D100" s="30" t="s">
        <v>33</v>
      </c>
      <c r="E100" s="12"/>
      <c r="F100" s="48">
        <f>F101</f>
        <v>2823265.99</v>
      </c>
      <c r="G100" s="48"/>
    </row>
    <row r="101" spans="1:7" ht="31.5">
      <c r="A101" s="33" t="s">
        <v>16</v>
      </c>
      <c r="B101" s="13">
        <v>4</v>
      </c>
      <c r="C101" s="14">
        <v>9</v>
      </c>
      <c r="D101" s="30" t="s">
        <v>33</v>
      </c>
      <c r="E101" s="15">
        <v>200</v>
      </c>
      <c r="F101" s="48">
        <f>F102</f>
        <v>2823265.99</v>
      </c>
      <c r="G101" s="48"/>
    </row>
    <row r="102" spans="1:7" ht="31.5">
      <c r="A102" s="33" t="s">
        <v>17</v>
      </c>
      <c r="B102" s="13">
        <v>4</v>
      </c>
      <c r="C102" s="14">
        <v>9</v>
      </c>
      <c r="D102" s="30" t="s">
        <v>33</v>
      </c>
      <c r="E102" s="15">
        <v>240</v>
      </c>
      <c r="F102" s="48">
        <f>2522500+54325.99-15960+585260-322860</f>
        <v>2823265.99</v>
      </c>
      <c r="G102" s="48"/>
    </row>
    <row r="103" spans="1:7" ht="15.75">
      <c r="A103" s="39" t="s">
        <v>93</v>
      </c>
      <c r="B103" s="13">
        <v>4</v>
      </c>
      <c r="C103" s="14">
        <v>9</v>
      </c>
      <c r="D103" s="30" t="s">
        <v>34</v>
      </c>
      <c r="E103" s="15"/>
      <c r="F103" s="48">
        <f>F104</f>
        <v>833960</v>
      </c>
      <c r="G103" s="48"/>
    </row>
    <row r="104" spans="1:7" ht="31.5">
      <c r="A104" s="33" t="s">
        <v>16</v>
      </c>
      <c r="B104" s="13">
        <v>4</v>
      </c>
      <c r="C104" s="14">
        <v>9</v>
      </c>
      <c r="D104" s="30" t="s">
        <v>34</v>
      </c>
      <c r="E104" s="15">
        <v>200</v>
      </c>
      <c r="F104" s="48">
        <f>F105</f>
        <v>833960</v>
      </c>
      <c r="G104" s="48"/>
    </row>
    <row r="105" spans="1:7" ht="31.5">
      <c r="A105" s="33" t="s">
        <v>17</v>
      </c>
      <c r="B105" s="13">
        <v>4</v>
      </c>
      <c r="C105" s="14">
        <v>9</v>
      </c>
      <c r="D105" s="30" t="s">
        <v>34</v>
      </c>
      <c r="E105" s="15">
        <v>240</v>
      </c>
      <c r="F105" s="48">
        <f>780400+15960+37600</f>
        <v>833960</v>
      </c>
      <c r="G105" s="48"/>
    </row>
    <row r="106" spans="1:7" ht="15.75">
      <c r="A106" s="37" t="s">
        <v>35</v>
      </c>
      <c r="B106" s="10">
        <v>4</v>
      </c>
      <c r="C106" s="11">
        <v>10</v>
      </c>
      <c r="D106" s="29"/>
      <c r="E106" s="12"/>
      <c r="F106" s="44">
        <f>F107</f>
        <v>362702.89</v>
      </c>
      <c r="G106" s="44"/>
    </row>
    <row r="107" spans="1:7" ht="47.25">
      <c r="A107" s="39" t="s">
        <v>74</v>
      </c>
      <c r="B107" s="13">
        <v>4</v>
      </c>
      <c r="C107" s="14">
        <v>10</v>
      </c>
      <c r="D107" s="30" t="s">
        <v>36</v>
      </c>
      <c r="E107" s="15"/>
      <c r="F107" s="48">
        <f>F108</f>
        <v>362702.89</v>
      </c>
      <c r="G107" s="44"/>
    </row>
    <row r="108" spans="1:7" ht="31.5">
      <c r="A108" s="39" t="s">
        <v>94</v>
      </c>
      <c r="B108" s="13">
        <v>4</v>
      </c>
      <c r="C108" s="14">
        <v>10</v>
      </c>
      <c r="D108" s="31" t="s">
        <v>141</v>
      </c>
      <c r="E108" s="15"/>
      <c r="F108" s="48">
        <f>F109</f>
        <v>362702.89</v>
      </c>
      <c r="G108" s="44"/>
    </row>
    <row r="109" spans="1:7" ht="31.5">
      <c r="A109" s="33" t="s">
        <v>16</v>
      </c>
      <c r="B109" s="13">
        <v>4</v>
      </c>
      <c r="C109" s="14">
        <v>10</v>
      </c>
      <c r="D109" s="30" t="s">
        <v>142</v>
      </c>
      <c r="E109" s="15">
        <v>200</v>
      </c>
      <c r="F109" s="48">
        <f>F110</f>
        <v>362702.89</v>
      </c>
      <c r="G109" s="48"/>
    </row>
    <row r="110" spans="1:7" ht="31.5">
      <c r="A110" s="33" t="s">
        <v>17</v>
      </c>
      <c r="B110" s="13">
        <v>4</v>
      </c>
      <c r="C110" s="14">
        <v>10</v>
      </c>
      <c r="D110" s="30" t="s">
        <v>142</v>
      </c>
      <c r="E110" s="15">
        <v>240</v>
      </c>
      <c r="F110" s="48">
        <f>280500-39150-23000+9100+85130+34140+12000-9817.11+13800</f>
        <v>362702.89</v>
      </c>
      <c r="G110" s="48"/>
    </row>
    <row r="111" spans="1:7" ht="15.75">
      <c r="A111" s="37" t="s">
        <v>37</v>
      </c>
      <c r="B111" s="10">
        <v>5</v>
      </c>
      <c r="C111" s="16" t="s">
        <v>38</v>
      </c>
      <c r="D111" s="29"/>
      <c r="E111" s="12"/>
      <c r="F111" s="44">
        <f>F112+F119+F130+F151</f>
        <v>12437687.149999999</v>
      </c>
      <c r="G111" s="44"/>
    </row>
    <row r="112" spans="1:7" ht="15.75">
      <c r="A112" s="37" t="s">
        <v>39</v>
      </c>
      <c r="B112" s="10">
        <v>5</v>
      </c>
      <c r="C112" s="16" t="s">
        <v>40</v>
      </c>
      <c r="D112" s="29"/>
      <c r="E112" s="12"/>
      <c r="F112" s="44">
        <f>F113</f>
        <v>41703.17</v>
      </c>
      <c r="G112" s="44"/>
    </row>
    <row r="113" spans="1:7" ht="31.5">
      <c r="A113" s="39" t="s">
        <v>95</v>
      </c>
      <c r="B113" s="10">
        <v>5</v>
      </c>
      <c r="C113" s="16" t="s">
        <v>40</v>
      </c>
      <c r="D113" s="29" t="s">
        <v>36</v>
      </c>
      <c r="E113" s="12"/>
      <c r="F113" s="44">
        <f>F114</f>
        <v>41703.17</v>
      </c>
      <c r="G113" s="44"/>
    </row>
    <row r="114" spans="1:7" ht="31.5">
      <c r="A114" s="39" t="s">
        <v>96</v>
      </c>
      <c r="B114" s="13">
        <v>5</v>
      </c>
      <c r="C114" s="17" t="s">
        <v>40</v>
      </c>
      <c r="D114" s="31" t="s">
        <v>97</v>
      </c>
      <c r="E114" s="12"/>
      <c r="F114" s="48">
        <f>F115+F117</f>
        <v>41703.17</v>
      </c>
      <c r="G114" s="44"/>
    </row>
    <row r="115" spans="1:7" ht="31.5">
      <c r="A115" s="33" t="s">
        <v>16</v>
      </c>
      <c r="B115" s="13">
        <v>5</v>
      </c>
      <c r="C115" s="17" t="s">
        <v>40</v>
      </c>
      <c r="D115" s="31" t="s">
        <v>97</v>
      </c>
      <c r="E115" s="15">
        <v>200</v>
      </c>
      <c r="F115" s="48">
        <f>F116</f>
        <v>41703.17</v>
      </c>
      <c r="G115" s="44"/>
    </row>
    <row r="116" spans="1:7" ht="31.5">
      <c r="A116" s="33" t="s">
        <v>17</v>
      </c>
      <c r="B116" s="13">
        <v>5</v>
      </c>
      <c r="C116" s="17" t="s">
        <v>40</v>
      </c>
      <c r="D116" s="31" t="s">
        <v>97</v>
      </c>
      <c r="E116" s="15">
        <v>240</v>
      </c>
      <c r="F116" s="48">
        <f>400000-250000-108296.83</f>
        <v>41703.17</v>
      </c>
      <c r="G116" s="44"/>
    </row>
    <row r="117" spans="1:7" ht="15.75">
      <c r="A117" s="33" t="s">
        <v>14</v>
      </c>
      <c r="B117" s="13">
        <v>5</v>
      </c>
      <c r="C117" s="17" t="s">
        <v>40</v>
      </c>
      <c r="D117" s="31" t="s">
        <v>97</v>
      </c>
      <c r="E117" s="15">
        <v>800</v>
      </c>
      <c r="F117" s="48">
        <f>F118</f>
        <v>0</v>
      </c>
      <c r="G117" s="44"/>
    </row>
    <row r="118" spans="1:7" ht="15.75">
      <c r="A118" s="39" t="s">
        <v>69</v>
      </c>
      <c r="B118" s="13">
        <v>5</v>
      </c>
      <c r="C118" s="17" t="s">
        <v>40</v>
      </c>
      <c r="D118" s="31" t="s">
        <v>97</v>
      </c>
      <c r="E118" s="15">
        <v>850</v>
      </c>
      <c r="F118" s="48">
        <f>10000-10000</f>
        <v>0</v>
      </c>
      <c r="G118" s="44"/>
    </row>
    <row r="119" spans="1:7" ht="15.75">
      <c r="A119" s="37" t="s">
        <v>41</v>
      </c>
      <c r="B119" s="18">
        <v>5</v>
      </c>
      <c r="C119" s="16" t="s">
        <v>42</v>
      </c>
      <c r="D119" s="29"/>
      <c r="E119" s="12"/>
      <c r="F119" s="44">
        <f>F120</f>
        <v>6923034.3</v>
      </c>
      <c r="G119" s="49"/>
    </row>
    <row r="120" spans="1:7" ht="15.75">
      <c r="A120" s="39" t="s">
        <v>12</v>
      </c>
      <c r="B120" s="19">
        <v>5</v>
      </c>
      <c r="C120" s="17" t="s">
        <v>42</v>
      </c>
      <c r="D120" s="30" t="s">
        <v>10</v>
      </c>
      <c r="E120" s="15"/>
      <c r="F120" s="48">
        <f>F127+F124+F121</f>
        <v>6923034.3</v>
      </c>
      <c r="G120" s="46"/>
    </row>
    <row r="121" spans="1:7" ht="78.75" hidden="1">
      <c r="A121" s="39" t="s">
        <v>98</v>
      </c>
      <c r="B121" s="19">
        <v>5</v>
      </c>
      <c r="C121" s="17" t="s">
        <v>42</v>
      </c>
      <c r="D121" s="30" t="s">
        <v>99</v>
      </c>
      <c r="E121" s="15"/>
      <c r="F121" s="48">
        <f>F122</f>
        <v>0</v>
      </c>
      <c r="G121" s="46"/>
    </row>
    <row r="122" spans="1:7" ht="15.75" hidden="1">
      <c r="A122" s="39" t="s">
        <v>26</v>
      </c>
      <c r="B122" s="19">
        <v>5</v>
      </c>
      <c r="C122" s="17" t="s">
        <v>42</v>
      </c>
      <c r="D122" s="30" t="s">
        <v>99</v>
      </c>
      <c r="E122" s="15">
        <v>500</v>
      </c>
      <c r="F122" s="48">
        <f>F123</f>
        <v>0</v>
      </c>
      <c r="G122" s="46"/>
    </row>
    <row r="123" spans="1:7" ht="18.75" customHeight="1" hidden="1">
      <c r="A123" s="39" t="s">
        <v>27</v>
      </c>
      <c r="B123" s="19">
        <v>5</v>
      </c>
      <c r="C123" s="17" t="s">
        <v>42</v>
      </c>
      <c r="D123" s="30" t="s">
        <v>99</v>
      </c>
      <c r="E123" s="15">
        <v>540</v>
      </c>
      <c r="F123" s="48"/>
      <c r="G123" s="46"/>
    </row>
    <row r="124" spans="1:7" ht="31.5">
      <c r="A124" s="39" t="s">
        <v>155</v>
      </c>
      <c r="B124" s="19">
        <v>5</v>
      </c>
      <c r="C124" s="17" t="s">
        <v>42</v>
      </c>
      <c r="D124" s="30" t="s">
        <v>160</v>
      </c>
      <c r="E124" s="15"/>
      <c r="F124" s="48">
        <f>F125</f>
        <v>6230730.87</v>
      </c>
      <c r="G124" s="46"/>
    </row>
    <row r="125" spans="1:7" ht="18.75" customHeight="1">
      <c r="A125" s="39" t="s">
        <v>26</v>
      </c>
      <c r="B125" s="19">
        <v>5</v>
      </c>
      <c r="C125" s="17" t="s">
        <v>42</v>
      </c>
      <c r="D125" s="30" t="s">
        <v>160</v>
      </c>
      <c r="E125" s="15">
        <v>500</v>
      </c>
      <c r="F125" s="48">
        <f>F126</f>
        <v>6230730.87</v>
      </c>
      <c r="G125" s="46"/>
    </row>
    <row r="126" spans="1:7" ht="18.75" customHeight="1">
      <c r="A126" s="39" t="s">
        <v>27</v>
      </c>
      <c r="B126" s="19">
        <v>5</v>
      </c>
      <c r="C126" s="17" t="s">
        <v>42</v>
      </c>
      <c r="D126" s="30" t="s">
        <v>160</v>
      </c>
      <c r="E126" s="15">
        <v>540</v>
      </c>
      <c r="F126" s="48">
        <f>7122321+355086-1246676.13</f>
        <v>6230730.87</v>
      </c>
      <c r="G126" s="46"/>
    </row>
    <row r="127" spans="1:7" ht="31.5">
      <c r="A127" s="39" t="s">
        <v>156</v>
      </c>
      <c r="B127" s="19">
        <v>5</v>
      </c>
      <c r="C127" s="17" t="s">
        <v>42</v>
      </c>
      <c r="D127" s="30" t="s">
        <v>163</v>
      </c>
      <c r="E127" s="15"/>
      <c r="F127" s="48">
        <f>F128</f>
        <v>692303.4299999999</v>
      </c>
      <c r="G127" s="46"/>
    </row>
    <row r="128" spans="1:7" ht="15.75">
      <c r="A128" s="39" t="s">
        <v>26</v>
      </c>
      <c r="B128" s="19">
        <v>5</v>
      </c>
      <c r="C128" s="17" t="s">
        <v>42</v>
      </c>
      <c r="D128" s="30" t="s">
        <v>163</v>
      </c>
      <c r="E128" s="15">
        <v>500</v>
      </c>
      <c r="F128" s="48">
        <f>F129</f>
        <v>692303.4299999999</v>
      </c>
      <c r="G128" s="46"/>
    </row>
    <row r="129" spans="1:7" ht="15.75">
      <c r="A129" s="39" t="s">
        <v>27</v>
      </c>
      <c r="B129" s="19">
        <v>5</v>
      </c>
      <c r="C129" s="17" t="s">
        <v>42</v>
      </c>
      <c r="D129" s="30" t="s">
        <v>163</v>
      </c>
      <c r="E129" s="15">
        <v>540</v>
      </c>
      <c r="F129" s="48">
        <f>791369+39454-138519.57</f>
        <v>692303.4299999999</v>
      </c>
      <c r="G129" s="46"/>
    </row>
    <row r="130" spans="1:7" ht="15.75">
      <c r="A130" s="37" t="s">
        <v>43</v>
      </c>
      <c r="B130" s="18">
        <v>5</v>
      </c>
      <c r="C130" s="16" t="s">
        <v>44</v>
      </c>
      <c r="D130" s="29"/>
      <c r="E130" s="12"/>
      <c r="F130" s="44">
        <f aca="true" t="shared" si="0" ref="F130:F149">F131</f>
        <v>5131802.68</v>
      </c>
      <c r="G130" s="49"/>
    </row>
    <row r="131" spans="1:7" ht="47.25">
      <c r="A131" s="37" t="s">
        <v>45</v>
      </c>
      <c r="B131" s="18">
        <v>5</v>
      </c>
      <c r="C131" s="16" t="s">
        <v>44</v>
      </c>
      <c r="D131" s="29" t="s">
        <v>100</v>
      </c>
      <c r="E131" s="12"/>
      <c r="F131" s="44">
        <f>F132+F143+F147+F140+F137+F149</f>
        <v>5131802.68</v>
      </c>
      <c r="G131" s="49"/>
    </row>
    <row r="132" spans="1:7" ht="15.75">
      <c r="A132" s="37" t="s">
        <v>47</v>
      </c>
      <c r="B132" s="18">
        <v>5</v>
      </c>
      <c r="C132" s="16" t="s">
        <v>44</v>
      </c>
      <c r="D132" s="29" t="s">
        <v>46</v>
      </c>
      <c r="E132" s="12"/>
      <c r="F132" s="44">
        <f>F133</f>
        <v>1284538.95</v>
      </c>
      <c r="G132" s="46"/>
    </row>
    <row r="133" spans="1:7" ht="15.75">
      <c r="A133" s="40" t="s">
        <v>101</v>
      </c>
      <c r="B133" s="19">
        <v>5</v>
      </c>
      <c r="C133" s="17" t="s">
        <v>44</v>
      </c>
      <c r="D133" s="30" t="s">
        <v>48</v>
      </c>
      <c r="E133" s="15"/>
      <c r="F133" s="48">
        <f>F134</f>
        <v>1284538.95</v>
      </c>
      <c r="G133" s="46"/>
    </row>
    <row r="134" spans="1:7" ht="15.75">
      <c r="A134" s="40" t="s">
        <v>102</v>
      </c>
      <c r="B134" s="19">
        <v>5</v>
      </c>
      <c r="C134" s="17" t="s">
        <v>44</v>
      </c>
      <c r="D134" s="30" t="s">
        <v>49</v>
      </c>
      <c r="E134" s="15"/>
      <c r="F134" s="48">
        <f t="shared" si="0"/>
        <v>1284538.95</v>
      </c>
      <c r="G134" s="46"/>
    </row>
    <row r="135" spans="1:7" ht="31.5">
      <c r="A135" s="40" t="s">
        <v>16</v>
      </c>
      <c r="B135" s="19">
        <v>5</v>
      </c>
      <c r="C135" s="17" t="s">
        <v>44</v>
      </c>
      <c r="D135" s="30" t="s">
        <v>49</v>
      </c>
      <c r="E135" s="15">
        <v>200</v>
      </c>
      <c r="F135" s="48">
        <f t="shared" si="0"/>
        <v>1284538.95</v>
      </c>
      <c r="G135" s="46"/>
    </row>
    <row r="136" spans="1:7" ht="31.5">
      <c r="A136" s="33" t="s">
        <v>17</v>
      </c>
      <c r="B136" s="19">
        <v>5</v>
      </c>
      <c r="C136" s="17" t="s">
        <v>44</v>
      </c>
      <c r="D136" s="30" t="s">
        <v>49</v>
      </c>
      <c r="E136" s="15">
        <v>240</v>
      </c>
      <c r="F136" s="48">
        <f>1400000-115461.05</f>
        <v>1284538.95</v>
      </c>
      <c r="G136" s="46"/>
    </row>
    <row r="137" spans="1:7" ht="15.75">
      <c r="A137" s="40" t="s">
        <v>118</v>
      </c>
      <c r="B137" s="19">
        <v>5</v>
      </c>
      <c r="C137" s="17" t="s">
        <v>44</v>
      </c>
      <c r="D137" s="30" t="s">
        <v>119</v>
      </c>
      <c r="E137" s="15"/>
      <c r="F137" s="48">
        <f t="shared" si="0"/>
        <v>0</v>
      </c>
      <c r="G137" s="46"/>
    </row>
    <row r="138" spans="1:7" ht="31.5">
      <c r="A138" s="40" t="s">
        <v>16</v>
      </c>
      <c r="B138" s="19">
        <v>5</v>
      </c>
      <c r="C138" s="17" t="s">
        <v>44</v>
      </c>
      <c r="D138" s="30" t="s">
        <v>119</v>
      </c>
      <c r="E138" s="15">
        <v>200</v>
      </c>
      <c r="F138" s="48">
        <f t="shared" si="0"/>
        <v>0</v>
      </c>
      <c r="G138" s="46"/>
    </row>
    <row r="139" spans="1:7" ht="31.5">
      <c r="A139" s="33" t="s">
        <v>17</v>
      </c>
      <c r="B139" s="19">
        <v>5</v>
      </c>
      <c r="C139" s="17" t="s">
        <v>44</v>
      </c>
      <c r="D139" s="30" t="s">
        <v>119</v>
      </c>
      <c r="E139" s="15">
        <v>240</v>
      </c>
      <c r="F139" s="48">
        <f>220000-76000-52125-11280.36-80594.64</f>
        <v>0</v>
      </c>
      <c r="G139" s="46"/>
    </row>
    <row r="140" spans="1:7" ht="15.75">
      <c r="A140" s="40" t="s">
        <v>120</v>
      </c>
      <c r="B140" s="19">
        <v>5</v>
      </c>
      <c r="C140" s="17" t="s">
        <v>44</v>
      </c>
      <c r="D140" s="30" t="s">
        <v>121</v>
      </c>
      <c r="E140" s="15"/>
      <c r="F140" s="48">
        <f t="shared" si="0"/>
        <v>716122.7999999999</v>
      </c>
      <c r="G140" s="46"/>
    </row>
    <row r="141" spans="1:7" ht="31.5">
      <c r="A141" s="40" t="s">
        <v>16</v>
      </c>
      <c r="B141" s="19">
        <v>5</v>
      </c>
      <c r="C141" s="17" t="s">
        <v>44</v>
      </c>
      <c r="D141" s="30" t="s">
        <v>121</v>
      </c>
      <c r="E141" s="15">
        <v>200</v>
      </c>
      <c r="F141" s="48">
        <f t="shared" si="0"/>
        <v>716122.7999999999</v>
      </c>
      <c r="G141" s="46"/>
    </row>
    <row r="142" spans="1:7" ht="31.5">
      <c r="A142" s="33" t="s">
        <v>17</v>
      </c>
      <c r="B142" s="19">
        <v>5</v>
      </c>
      <c r="C142" s="17" t="s">
        <v>44</v>
      </c>
      <c r="D142" s="30" t="s">
        <v>121</v>
      </c>
      <c r="E142" s="15">
        <v>240</v>
      </c>
      <c r="F142" s="48">
        <f>558843+100000+52125+8616.36-199500+99600+99900+2664-2664+50000-51343-2118.56</f>
        <v>716122.7999999999</v>
      </c>
      <c r="G142" s="46"/>
    </row>
    <row r="143" spans="1:7" ht="45">
      <c r="A143" s="53" t="s">
        <v>152</v>
      </c>
      <c r="B143" s="19">
        <v>5</v>
      </c>
      <c r="C143" s="17" t="s">
        <v>44</v>
      </c>
      <c r="D143" s="30" t="s">
        <v>153</v>
      </c>
      <c r="E143" s="15"/>
      <c r="F143" s="48">
        <f t="shared" si="0"/>
        <v>0</v>
      </c>
      <c r="G143" s="46"/>
    </row>
    <row r="144" spans="1:7" ht="15.75">
      <c r="A144" s="33" t="s">
        <v>26</v>
      </c>
      <c r="B144" s="19">
        <v>5</v>
      </c>
      <c r="C144" s="17" t="s">
        <v>44</v>
      </c>
      <c r="D144" s="30" t="s">
        <v>153</v>
      </c>
      <c r="E144" s="15">
        <v>500</v>
      </c>
      <c r="F144" s="48">
        <f>F145+F146</f>
        <v>0</v>
      </c>
      <c r="G144" s="46"/>
    </row>
    <row r="145" spans="1:7" ht="15.75">
      <c r="A145" s="33" t="s">
        <v>162</v>
      </c>
      <c r="B145" s="19">
        <v>5</v>
      </c>
      <c r="C145" s="17" t="s">
        <v>44</v>
      </c>
      <c r="D145" s="30" t="s">
        <v>153</v>
      </c>
      <c r="E145" s="15">
        <v>540</v>
      </c>
      <c r="F145" s="48">
        <f>847800-847800</f>
        <v>0</v>
      </c>
      <c r="G145" s="46"/>
    </row>
    <row r="146" spans="1:7" ht="15.75">
      <c r="A146" s="33" t="s">
        <v>161</v>
      </c>
      <c r="B146" s="19">
        <v>5</v>
      </c>
      <c r="C146" s="17" t="s">
        <v>44</v>
      </c>
      <c r="D146" s="30" t="s">
        <v>153</v>
      </c>
      <c r="E146" s="15">
        <v>540</v>
      </c>
      <c r="F146" s="48">
        <f>1978200-1978200</f>
        <v>0</v>
      </c>
      <c r="G146" s="46"/>
    </row>
    <row r="147" spans="1:7" ht="15.75">
      <c r="A147" s="33" t="s">
        <v>26</v>
      </c>
      <c r="B147" s="19">
        <v>5</v>
      </c>
      <c r="C147" s="17" t="s">
        <v>44</v>
      </c>
      <c r="D147" s="54" t="s">
        <v>154</v>
      </c>
      <c r="E147" s="15">
        <v>500</v>
      </c>
      <c r="F147" s="48">
        <f t="shared" si="0"/>
        <v>0</v>
      </c>
      <c r="G147" s="46"/>
    </row>
    <row r="148" spans="1:7" ht="15.75">
      <c r="A148" s="33" t="s">
        <v>68</v>
      </c>
      <c r="B148" s="19">
        <v>5</v>
      </c>
      <c r="C148" s="17" t="s">
        <v>44</v>
      </c>
      <c r="D148" s="54" t="s">
        <v>154</v>
      </c>
      <c r="E148" s="15">
        <v>540</v>
      </c>
      <c r="F148" s="48">
        <f>314100-314100</f>
        <v>0</v>
      </c>
      <c r="G148" s="46"/>
    </row>
    <row r="149" spans="1:7" ht="15.75">
      <c r="A149" s="33" t="s">
        <v>26</v>
      </c>
      <c r="B149" s="19">
        <v>5</v>
      </c>
      <c r="C149" s="17" t="s">
        <v>44</v>
      </c>
      <c r="D149" s="55" t="s">
        <v>164</v>
      </c>
      <c r="E149" s="15">
        <v>500</v>
      </c>
      <c r="F149" s="48">
        <f t="shared" si="0"/>
        <v>3131140.93</v>
      </c>
      <c r="G149" s="46"/>
    </row>
    <row r="150" spans="1:7" ht="15.75">
      <c r="A150" s="33" t="s">
        <v>68</v>
      </c>
      <c r="B150" s="19">
        <v>5</v>
      </c>
      <c r="C150" s="17" t="s">
        <v>44</v>
      </c>
      <c r="D150" s="55" t="s">
        <v>164</v>
      </c>
      <c r="E150" s="15">
        <v>540</v>
      </c>
      <c r="F150" s="48">
        <f>600000+1270000+1270000-7483.01-1376.06</f>
        <v>3131140.93</v>
      </c>
      <c r="G150" s="46"/>
    </row>
    <row r="151" spans="1:7" ht="31.5">
      <c r="A151" s="37" t="s">
        <v>103</v>
      </c>
      <c r="B151" s="18">
        <v>5</v>
      </c>
      <c r="C151" s="16" t="s">
        <v>104</v>
      </c>
      <c r="D151" s="29"/>
      <c r="E151" s="12"/>
      <c r="F151" s="44">
        <f>F152</f>
        <v>341147</v>
      </c>
      <c r="G151" s="49"/>
    </row>
    <row r="152" spans="1:7" ht="47.25">
      <c r="A152" s="33" t="s">
        <v>74</v>
      </c>
      <c r="B152" s="19">
        <v>5</v>
      </c>
      <c r="C152" s="17" t="s">
        <v>104</v>
      </c>
      <c r="D152" s="30" t="s">
        <v>143</v>
      </c>
      <c r="E152" s="15"/>
      <c r="F152" s="48">
        <f>F154</f>
        <v>341147</v>
      </c>
      <c r="G152" s="46"/>
    </row>
    <row r="153" spans="1:7" ht="78.75">
      <c r="A153" s="33" t="s">
        <v>115</v>
      </c>
      <c r="B153" s="19">
        <v>5</v>
      </c>
      <c r="C153" s="32" t="s">
        <v>104</v>
      </c>
      <c r="D153" s="30" t="s">
        <v>130</v>
      </c>
      <c r="E153" s="15"/>
      <c r="F153" s="48">
        <f>F154</f>
        <v>341147</v>
      </c>
      <c r="G153" s="46"/>
    </row>
    <row r="154" spans="1:7" ht="15.75">
      <c r="A154" s="33" t="s">
        <v>26</v>
      </c>
      <c r="B154" s="19">
        <v>5</v>
      </c>
      <c r="C154" s="17" t="s">
        <v>104</v>
      </c>
      <c r="D154" s="30" t="s">
        <v>132</v>
      </c>
      <c r="E154" s="15">
        <v>500</v>
      </c>
      <c r="F154" s="48">
        <f>F155</f>
        <v>341147</v>
      </c>
      <c r="G154" s="46"/>
    </row>
    <row r="155" spans="1:7" ht="15.75">
      <c r="A155" s="33" t="s">
        <v>68</v>
      </c>
      <c r="B155" s="19">
        <v>5</v>
      </c>
      <c r="C155" s="17" t="s">
        <v>104</v>
      </c>
      <c r="D155" s="30" t="s">
        <v>132</v>
      </c>
      <c r="E155" s="15">
        <v>540</v>
      </c>
      <c r="F155" s="48">
        <f>338074+3073</f>
        <v>341147</v>
      </c>
      <c r="G155" s="46"/>
    </row>
    <row r="156" spans="1:7" s="51" customFormat="1" ht="31.5">
      <c r="A156" s="37" t="s">
        <v>170</v>
      </c>
      <c r="B156" s="18">
        <v>6</v>
      </c>
      <c r="C156" s="16" t="s">
        <v>104</v>
      </c>
      <c r="D156" s="29" t="s">
        <v>36</v>
      </c>
      <c r="E156" s="12"/>
      <c r="F156" s="44">
        <f>F157</f>
        <v>1601.46</v>
      </c>
      <c r="G156" s="49">
        <f>F156</f>
        <v>1601.46</v>
      </c>
    </row>
    <row r="157" spans="1:7" ht="31.5">
      <c r="A157" s="33" t="s">
        <v>169</v>
      </c>
      <c r="B157" s="19">
        <v>6</v>
      </c>
      <c r="C157" s="17" t="s">
        <v>104</v>
      </c>
      <c r="D157" s="30" t="s">
        <v>168</v>
      </c>
      <c r="E157" s="15">
        <v>100</v>
      </c>
      <c r="F157" s="48">
        <f>F158</f>
        <v>1601.46</v>
      </c>
      <c r="G157" s="46">
        <f>F157</f>
        <v>1601.46</v>
      </c>
    </row>
    <row r="158" spans="1:7" ht="31.5">
      <c r="A158" s="39" t="s">
        <v>78</v>
      </c>
      <c r="B158" s="19">
        <v>6</v>
      </c>
      <c r="C158" s="17" t="s">
        <v>104</v>
      </c>
      <c r="D158" s="30" t="s">
        <v>168</v>
      </c>
      <c r="E158" s="15">
        <v>120</v>
      </c>
      <c r="F158" s="48">
        <v>1601.46</v>
      </c>
      <c r="G158" s="46">
        <f>F158</f>
        <v>1601.46</v>
      </c>
    </row>
    <row r="159" spans="1:7" ht="15.75">
      <c r="A159" s="37" t="s">
        <v>50</v>
      </c>
      <c r="B159" s="16" t="s">
        <v>51</v>
      </c>
      <c r="C159" s="16" t="s">
        <v>38</v>
      </c>
      <c r="D159" s="29"/>
      <c r="E159" s="16"/>
      <c r="F159" s="44">
        <f>F160</f>
        <v>208510.96000000002</v>
      </c>
      <c r="G159" s="44"/>
    </row>
    <row r="160" spans="1:7" ht="15.75">
      <c r="A160" s="33" t="s">
        <v>52</v>
      </c>
      <c r="B160" s="13">
        <v>7</v>
      </c>
      <c r="C160" s="14">
        <v>7</v>
      </c>
      <c r="D160" s="30"/>
      <c r="E160" s="15"/>
      <c r="F160" s="48">
        <f>F161</f>
        <v>208510.96000000002</v>
      </c>
      <c r="G160" s="46"/>
    </row>
    <row r="161" spans="1:7" ht="47.25">
      <c r="A161" s="37" t="s">
        <v>53</v>
      </c>
      <c r="B161" s="10">
        <v>7</v>
      </c>
      <c r="C161" s="11">
        <v>7</v>
      </c>
      <c r="D161" s="29" t="s">
        <v>54</v>
      </c>
      <c r="E161" s="12"/>
      <c r="F161" s="44">
        <f>F162</f>
        <v>208510.96000000002</v>
      </c>
      <c r="G161" s="46"/>
    </row>
    <row r="162" spans="1:7" ht="15.75">
      <c r="A162" s="37" t="s">
        <v>55</v>
      </c>
      <c r="B162" s="10">
        <v>7</v>
      </c>
      <c r="C162" s="11">
        <v>7</v>
      </c>
      <c r="D162" s="29" t="s">
        <v>56</v>
      </c>
      <c r="E162" s="12"/>
      <c r="F162" s="44">
        <f>F167+F164</f>
        <v>208510.96000000002</v>
      </c>
      <c r="G162" s="46"/>
    </row>
    <row r="163" spans="1:7" ht="31.5">
      <c r="A163" s="33" t="s">
        <v>105</v>
      </c>
      <c r="B163" s="13">
        <v>7</v>
      </c>
      <c r="C163" s="14">
        <v>7</v>
      </c>
      <c r="D163" s="30" t="s">
        <v>106</v>
      </c>
      <c r="E163" s="15"/>
      <c r="F163" s="48">
        <f>F164</f>
        <v>176386.41</v>
      </c>
      <c r="G163" s="46"/>
    </row>
    <row r="164" spans="1:7" ht="63">
      <c r="A164" s="33" t="s">
        <v>76</v>
      </c>
      <c r="B164" s="13">
        <v>7</v>
      </c>
      <c r="C164" s="14">
        <v>7</v>
      </c>
      <c r="D164" s="30" t="s">
        <v>106</v>
      </c>
      <c r="E164" s="15">
        <v>100</v>
      </c>
      <c r="F164" s="48">
        <f>F165</f>
        <v>176386.41</v>
      </c>
      <c r="G164" s="46"/>
    </row>
    <row r="165" spans="1:7" ht="15.75">
      <c r="A165" s="33" t="s">
        <v>107</v>
      </c>
      <c r="B165" s="13">
        <v>7</v>
      </c>
      <c r="C165" s="14">
        <v>7</v>
      </c>
      <c r="D165" s="30" t="s">
        <v>106</v>
      </c>
      <c r="E165" s="15">
        <v>110</v>
      </c>
      <c r="F165" s="48">
        <f>332000-124941.3-34628.89+2168.03-2168.03-98.4+2945+1110</f>
        <v>176386.41</v>
      </c>
      <c r="G165" s="46"/>
    </row>
    <row r="166" spans="1:7" ht="31.5">
      <c r="A166" s="33" t="s">
        <v>105</v>
      </c>
      <c r="B166" s="13">
        <v>7</v>
      </c>
      <c r="C166" s="14">
        <v>7</v>
      </c>
      <c r="D166" s="30" t="s">
        <v>151</v>
      </c>
      <c r="E166" s="15"/>
      <c r="F166" s="48">
        <f>F167</f>
        <v>32124.550000000003</v>
      </c>
      <c r="G166" s="46"/>
    </row>
    <row r="167" spans="1:7" ht="63">
      <c r="A167" s="33" t="s">
        <v>76</v>
      </c>
      <c r="B167" s="13">
        <v>7</v>
      </c>
      <c r="C167" s="14">
        <v>7</v>
      </c>
      <c r="D167" s="30" t="s">
        <v>151</v>
      </c>
      <c r="E167" s="15">
        <v>100</v>
      </c>
      <c r="F167" s="48">
        <f>F168</f>
        <v>32124.550000000003</v>
      </c>
      <c r="G167" s="46"/>
    </row>
    <row r="168" spans="1:7" ht="15.75">
      <c r="A168" s="33" t="s">
        <v>107</v>
      </c>
      <c r="B168" s="13">
        <v>7</v>
      </c>
      <c r="C168" s="14">
        <v>7</v>
      </c>
      <c r="D168" s="30" t="s">
        <v>151</v>
      </c>
      <c r="E168" s="15">
        <v>110</v>
      </c>
      <c r="F168" s="48">
        <f>75790-34083.1-9582.35</f>
        <v>32124.550000000003</v>
      </c>
      <c r="G168" s="46"/>
    </row>
    <row r="169" spans="1:7" ht="15.75">
      <c r="A169" s="37" t="s">
        <v>57</v>
      </c>
      <c r="B169" s="10">
        <v>8</v>
      </c>
      <c r="C169" s="16" t="s">
        <v>38</v>
      </c>
      <c r="D169" s="29"/>
      <c r="E169" s="12"/>
      <c r="F169" s="44">
        <f>F170</f>
        <v>24450575.759999998</v>
      </c>
      <c r="G169" s="49"/>
    </row>
    <row r="170" spans="1:7" ht="15.75">
      <c r="A170" s="37" t="s">
        <v>58</v>
      </c>
      <c r="B170" s="10">
        <v>8</v>
      </c>
      <c r="C170" s="10">
        <v>1</v>
      </c>
      <c r="D170" s="29"/>
      <c r="E170" s="12"/>
      <c r="F170" s="44">
        <f>F171+F188+F190</f>
        <v>24450575.759999998</v>
      </c>
      <c r="G170" s="44"/>
    </row>
    <row r="171" spans="1:7" ht="47.25">
      <c r="A171" s="37" t="s">
        <v>59</v>
      </c>
      <c r="B171" s="10">
        <v>8</v>
      </c>
      <c r="C171" s="10">
        <v>1</v>
      </c>
      <c r="D171" s="29" t="s">
        <v>54</v>
      </c>
      <c r="E171" s="12"/>
      <c r="F171" s="44">
        <f>F172+F185</f>
        <v>17066878.56</v>
      </c>
      <c r="G171" s="48"/>
    </row>
    <row r="172" spans="1:7" ht="15.75">
      <c r="A172" s="37" t="s">
        <v>60</v>
      </c>
      <c r="B172" s="10">
        <v>8</v>
      </c>
      <c r="C172" s="10">
        <v>1</v>
      </c>
      <c r="D172" s="29" t="s">
        <v>61</v>
      </c>
      <c r="E172" s="12"/>
      <c r="F172" s="44">
        <f>F173+F182</f>
        <v>16966878.56</v>
      </c>
      <c r="G172" s="48"/>
    </row>
    <row r="173" spans="1:7" ht="31.5">
      <c r="A173" s="33" t="s">
        <v>105</v>
      </c>
      <c r="B173" s="13">
        <v>8</v>
      </c>
      <c r="C173" s="13">
        <v>1</v>
      </c>
      <c r="D173" s="30" t="s">
        <v>108</v>
      </c>
      <c r="E173" s="15"/>
      <c r="F173" s="48">
        <f>F174+F176+F178+F180</f>
        <v>16926878.56</v>
      </c>
      <c r="G173" s="48"/>
    </row>
    <row r="174" spans="1:7" s="51" customFormat="1" ht="63">
      <c r="A174" s="33" t="s">
        <v>76</v>
      </c>
      <c r="B174" s="13">
        <v>8</v>
      </c>
      <c r="C174" s="13">
        <v>1</v>
      </c>
      <c r="D174" s="30" t="s">
        <v>109</v>
      </c>
      <c r="E174" s="15">
        <v>100</v>
      </c>
      <c r="F174" s="48">
        <f>F175</f>
        <v>11991773.79</v>
      </c>
      <c r="G174" s="48"/>
    </row>
    <row r="175" spans="1:7" ht="15.75">
      <c r="A175" s="33" t="s">
        <v>107</v>
      </c>
      <c r="B175" s="13">
        <v>8</v>
      </c>
      <c r="C175" s="13">
        <v>1</v>
      </c>
      <c r="D175" s="30" t="s">
        <v>109</v>
      </c>
      <c r="E175" s="15">
        <v>110</v>
      </c>
      <c r="F175" s="48">
        <f>12792500+307995.25+93014.56-177000-373155.35+173148.64+40452.7-268344.3-389145.91-207691.8</f>
        <v>11991773.79</v>
      </c>
      <c r="G175" s="48"/>
    </row>
    <row r="176" spans="1:7" ht="31.5">
      <c r="A176" s="33" t="s">
        <v>16</v>
      </c>
      <c r="B176" s="13">
        <v>8</v>
      </c>
      <c r="C176" s="13">
        <v>1</v>
      </c>
      <c r="D176" s="30" t="s">
        <v>109</v>
      </c>
      <c r="E176" s="15">
        <v>200</v>
      </c>
      <c r="F176" s="48">
        <f>F177</f>
        <v>3603409.95</v>
      </c>
      <c r="G176" s="46"/>
    </row>
    <row r="177" spans="1:7" ht="31.5">
      <c r="A177" s="33" t="s">
        <v>17</v>
      </c>
      <c r="B177" s="13">
        <v>8</v>
      </c>
      <c r="C177" s="13">
        <v>1</v>
      </c>
      <c r="D177" s="30" t="s">
        <v>109</v>
      </c>
      <c r="E177" s="15">
        <v>240</v>
      </c>
      <c r="F177" s="48">
        <f>2286400+76000+15000+13400+30000+48279+177000+135985+16000-222+95101.41+2640+25000+1776+14000+124941.3+34628.89+5000-2168.03-520.07+11400+1672.88+30000+112000+23354.01+18500-20000-3354.01+187644.3+46500+14200+20000+99990-7964.88-30061.22+6000+279.99-2125.65-0.02-2866.95</f>
        <v>3603409.95</v>
      </c>
      <c r="G177" s="46"/>
    </row>
    <row r="178" spans="1:7" ht="15.75">
      <c r="A178" s="33" t="s">
        <v>14</v>
      </c>
      <c r="B178" s="13">
        <v>8</v>
      </c>
      <c r="C178" s="13">
        <v>1</v>
      </c>
      <c r="D178" s="30" t="s">
        <v>109</v>
      </c>
      <c r="E178" s="15">
        <v>800</v>
      </c>
      <c r="F178" s="48">
        <f>F179</f>
        <v>1311694.82</v>
      </c>
      <c r="G178" s="46"/>
    </row>
    <row r="179" spans="1:7" ht="15.75">
      <c r="A179" s="33" t="s">
        <v>110</v>
      </c>
      <c r="B179" s="13">
        <v>8</v>
      </c>
      <c r="C179" s="13">
        <v>1</v>
      </c>
      <c r="D179" s="30" t="s">
        <v>109</v>
      </c>
      <c r="E179" s="15">
        <v>850</v>
      </c>
      <c r="F179" s="48">
        <f>1321900-10286.38+81.2</f>
        <v>1311694.82</v>
      </c>
      <c r="G179" s="46"/>
    </row>
    <row r="180" spans="1:7" ht="31.5">
      <c r="A180" s="33" t="s">
        <v>16</v>
      </c>
      <c r="B180" s="13">
        <v>8</v>
      </c>
      <c r="C180" s="13">
        <v>1</v>
      </c>
      <c r="D180" s="30" t="s">
        <v>157</v>
      </c>
      <c r="E180" s="15">
        <v>200</v>
      </c>
      <c r="F180" s="48">
        <f>F181</f>
        <v>20000</v>
      </c>
      <c r="G180" s="46"/>
    </row>
    <row r="181" spans="1:7" ht="31.5">
      <c r="A181" s="33" t="s">
        <v>17</v>
      </c>
      <c r="B181" s="13">
        <v>8</v>
      </c>
      <c r="C181" s="13">
        <v>1</v>
      </c>
      <c r="D181" s="30" t="s">
        <v>157</v>
      </c>
      <c r="E181" s="15">
        <v>240</v>
      </c>
      <c r="F181" s="48">
        <v>20000</v>
      </c>
      <c r="G181" s="46"/>
    </row>
    <row r="182" spans="1:7" ht="31.5">
      <c r="A182" s="37" t="s">
        <v>116</v>
      </c>
      <c r="B182" s="10">
        <v>8</v>
      </c>
      <c r="C182" s="10">
        <v>1</v>
      </c>
      <c r="D182" s="29" t="s">
        <v>111</v>
      </c>
      <c r="E182" s="12"/>
      <c r="F182" s="44">
        <f>F183</f>
        <v>40000</v>
      </c>
      <c r="G182" s="49"/>
    </row>
    <row r="183" spans="1:7" ht="31.5">
      <c r="A183" s="33" t="s">
        <v>16</v>
      </c>
      <c r="B183" s="13">
        <v>8</v>
      </c>
      <c r="C183" s="13">
        <v>1</v>
      </c>
      <c r="D183" s="30" t="s">
        <v>112</v>
      </c>
      <c r="E183" s="15">
        <v>200</v>
      </c>
      <c r="F183" s="48">
        <f>F184</f>
        <v>40000</v>
      </c>
      <c r="G183" s="46"/>
    </row>
    <row r="184" spans="1:7" ht="31.5">
      <c r="A184" s="33" t="s">
        <v>17</v>
      </c>
      <c r="B184" s="13">
        <v>8</v>
      </c>
      <c r="C184" s="13">
        <v>1</v>
      </c>
      <c r="D184" s="30" t="s">
        <v>112</v>
      </c>
      <c r="E184" s="15">
        <v>240</v>
      </c>
      <c r="F184" s="48">
        <v>40000</v>
      </c>
      <c r="G184" s="46"/>
    </row>
    <row r="185" spans="1:7" ht="47.25">
      <c r="A185" s="37" t="s">
        <v>149</v>
      </c>
      <c r="B185" s="10">
        <v>8</v>
      </c>
      <c r="C185" s="10">
        <v>1</v>
      </c>
      <c r="D185" s="29" t="s">
        <v>150</v>
      </c>
      <c r="E185" s="12"/>
      <c r="F185" s="44">
        <f>F186</f>
        <v>100000</v>
      </c>
      <c r="G185" s="46"/>
    </row>
    <row r="186" spans="1:7" ht="31.5">
      <c r="A186" s="33" t="s">
        <v>16</v>
      </c>
      <c r="B186" s="13">
        <v>8</v>
      </c>
      <c r="C186" s="13">
        <v>1</v>
      </c>
      <c r="D186" s="30" t="s">
        <v>150</v>
      </c>
      <c r="E186" s="15">
        <v>200</v>
      </c>
      <c r="F186" s="48">
        <f>F187</f>
        <v>100000</v>
      </c>
      <c r="G186" s="46"/>
    </row>
    <row r="187" spans="1:7" ht="31.5">
      <c r="A187" s="33" t="s">
        <v>17</v>
      </c>
      <c r="B187" s="13">
        <v>8</v>
      </c>
      <c r="C187" s="13">
        <v>1</v>
      </c>
      <c r="D187" s="30" t="s">
        <v>150</v>
      </c>
      <c r="E187" s="15">
        <v>240</v>
      </c>
      <c r="F187" s="48">
        <v>100000</v>
      </c>
      <c r="G187" s="46"/>
    </row>
    <row r="188" spans="1:7" ht="31.5">
      <c r="A188" s="50" t="s">
        <v>129</v>
      </c>
      <c r="B188" s="10">
        <v>8</v>
      </c>
      <c r="C188" s="10">
        <v>1</v>
      </c>
      <c r="D188" s="29" t="s">
        <v>147</v>
      </c>
      <c r="E188" s="12">
        <v>100</v>
      </c>
      <c r="F188" s="44">
        <f>F189</f>
        <v>7309860.2299999995</v>
      </c>
      <c r="G188" s="49"/>
    </row>
    <row r="189" spans="1:7" ht="31.5">
      <c r="A189" s="33" t="s">
        <v>17</v>
      </c>
      <c r="B189" s="13">
        <v>8</v>
      </c>
      <c r="C189" s="13">
        <v>1</v>
      </c>
      <c r="D189" s="30" t="s">
        <v>147</v>
      </c>
      <c r="E189" s="15">
        <v>110</v>
      </c>
      <c r="F189" s="48">
        <f>4425200+1949809.08+0.02+637500+297351.13</f>
        <v>7309860.2299999995</v>
      </c>
      <c r="G189" s="46"/>
    </row>
    <row r="190" spans="1:7" ht="31.5">
      <c r="A190" s="52" t="s">
        <v>128</v>
      </c>
      <c r="B190" s="10">
        <v>8</v>
      </c>
      <c r="C190" s="10">
        <v>1</v>
      </c>
      <c r="D190" s="29" t="s">
        <v>148</v>
      </c>
      <c r="E190" s="12">
        <v>100</v>
      </c>
      <c r="F190" s="44">
        <f>F191</f>
        <v>73836.96999999997</v>
      </c>
      <c r="G190" s="49"/>
    </row>
    <row r="191" spans="1:7" ht="31.5">
      <c r="A191" s="33" t="s">
        <v>17</v>
      </c>
      <c r="B191" s="13">
        <v>8</v>
      </c>
      <c r="C191" s="13">
        <v>1</v>
      </c>
      <c r="D191" s="30" t="s">
        <v>148</v>
      </c>
      <c r="E191" s="15">
        <v>110</v>
      </c>
      <c r="F191" s="48">
        <f>491690+216644.34-634497.37</f>
        <v>73836.96999999997</v>
      </c>
      <c r="G191" s="46"/>
    </row>
    <row r="192" spans="1:7" ht="15.75">
      <c r="A192" s="37" t="s">
        <v>62</v>
      </c>
      <c r="B192" s="10">
        <v>10</v>
      </c>
      <c r="C192" s="11">
        <v>0</v>
      </c>
      <c r="D192" s="30"/>
      <c r="E192" s="15"/>
      <c r="F192" s="44">
        <f aca="true" t="shared" si="1" ref="F192:F197">F193</f>
        <v>360000</v>
      </c>
      <c r="G192" s="46"/>
    </row>
    <row r="193" spans="1:7" ht="15.75">
      <c r="A193" s="37" t="s">
        <v>63</v>
      </c>
      <c r="B193" s="10">
        <v>10</v>
      </c>
      <c r="C193" s="11">
        <v>1</v>
      </c>
      <c r="D193" s="29"/>
      <c r="E193" s="12"/>
      <c r="F193" s="44">
        <f t="shared" si="1"/>
        <v>360000</v>
      </c>
      <c r="G193" s="49"/>
    </row>
    <row r="194" spans="1:7" ht="47.25">
      <c r="A194" s="39" t="s">
        <v>74</v>
      </c>
      <c r="B194" s="13">
        <v>10</v>
      </c>
      <c r="C194" s="14">
        <v>1</v>
      </c>
      <c r="D194" s="30" t="s">
        <v>36</v>
      </c>
      <c r="E194" s="15"/>
      <c r="F194" s="48">
        <f t="shared" si="1"/>
        <v>360000</v>
      </c>
      <c r="G194" s="46"/>
    </row>
    <row r="195" spans="1:7" ht="31.5">
      <c r="A195" s="39" t="s">
        <v>113</v>
      </c>
      <c r="B195" s="13">
        <v>10</v>
      </c>
      <c r="C195" s="14">
        <v>1</v>
      </c>
      <c r="D195" s="31" t="s">
        <v>144</v>
      </c>
      <c r="E195" s="15"/>
      <c r="F195" s="48">
        <f t="shared" si="1"/>
        <v>360000</v>
      </c>
      <c r="G195" s="46"/>
    </row>
    <row r="196" spans="1:7" ht="31.5">
      <c r="A196" s="33" t="s">
        <v>114</v>
      </c>
      <c r="B196" s="13">
        <v>10</v>
      </c>
      <c r="C196" s="14">
        <v>1</v>
      </c>
      <c r="D196" s="30" t="s">
        <v>145</v>
      </c>
      <c r="E196" s="15"/>
      <c r="F196" s="48">
        <f t="shared" si="1"/>
        <v>360000</v>
      </c>
      <c r="G196" s="46"/>
    </row>
    <row r="197" spans="1:7" ht="15.75">
      <c r="A197" s="33" t="s">
        <v>64</v>
      </c>
      <c r="B197" s="13">
        <v>10</v>
      </c>
      <c r="C197" s="14">
        <v>1</v>
      </c>
      <c r="D197" s="30" t="s">
        <v>145</v>
      </c>
      <c r="E197" s="15">
        <v>300</v>
      </c>
      <c r="F197" s="48">
        <f t="shared" si="1"/>
        <v>360000</v>
      </c>
      <c r="G197" s="46"/>
    </row>
    <row r="198" spans="1:7" ht="31.5">
      <c r="A198" s="33" t="s">
        <v>65</v>
      </c>
      <c r="B198" s="13">
        <v>10</v>
      </c>
      <c r="C198" s="14">
        <v>1</v>
      </c>
      <c r="D198" s="30" t="s">
        <v>145</v>
      </c>
      <c r="E198" s="15">
        <v>320</v>
      </c>
      <c r="F198" s="48">
        <v>360000</v>
      </c>
      <c r="G198" s="46"/>
    </row>
    <row r="199" spans="1:7" ht="15.75">
      <c r="A199" s="37" t="s">
        <v>66</v>
      </c>
      <c r="B199" s="10">
        <v>12</v>
      </c>
      <c r="C199" s="10">
        <v>0</v>
      </c>
      <c r="D199" s="29"/>
      <c r="E199" s="12"/>
      <c r="F199" s="44">
        <f>F200</f>
        <v>28000</v>
      </c>
      <c r="G199" s="49"/>
    </row>
    <row r="200" spans="1:7" ht="15.75">
      <c r="A200" s="33" t="s">
        <v>67</v>
      </c>
      <c r="B200" s="13">
        <v>12</v>
      </c>
      <c r="C200" s="13">
        <v>4</v>
      </c>
      <c r="D200" s="30"/>
      <c r="E200" s="15"/>
      <c r="F200" s="48">
        <f>F201</f>
        <v>28000</v>
      </c>
      <c r="G200" s="46"/>
    </row>
    <row r="201" spans="1:7" ht="47.25">
      <c r="A201" s="39" t="s">
        <v>74</v>
      </c>
      <c r="B201" s="13">
        <v>12</v>
      </c>
      <c r="C201" s="13">
        <v>4</v>
      </c>
      <c r="D201" s="30" t="s">
        <v>36</v>
      </c>
      <c r="E201" s="15"/>
      <c r="F201" s="48">
        <f>F202</f>
        <v>28000</v>
      </c>
      <c r="G201" s="46"/>
    </row>
    <row r="202" spans="1:7" ht="31.5">
      <c r="A202" s="39" t="s">
        <v>94</v>
      </c>
      <c r="B202" s="13">
        <v>12</v>
      </c>
      <c r="C202" s="13">
        <v>4</v>
      </c>
      <c r="D202" s="31" t="s">
        <v>141</v>
      </c>
      <c r="E202" s="15"/>
      <c r="F202" s="48">
        <f>F203</f>
        <v>28000</v>
      </c>
      <c r="G202" s="46"/>
    </row>
    <row r="203" spans="1:7" ht="31.5">
      <c r="A203" s="33" t="s">
        <v>16</v>
      </c>
      <c r="B203" s="13">
        <v>12</v>
      </c>
      <c r="C203" s="13">
        <v>4</v>
      </c>
      <c r="D203" s="30" t="s">
        <v>142</v>
      </c>
      <c r="E203" s="15">
        <v>200</v>
      </c>
      <c r="F203" s="48">
        <f>F204</f>
        <v>28000</v>
      </c>
      <c r="G203" s="46"/>
    </row>
    <row r="204" spans="1:7" ht="31.5">
      <c r="A204" s="33" t="s">
        <v>17</v>
      </c>
      <c r="B204" s="13">
        <v>12</v>
      </c>
      <c r="C204" s="13">
        <v>4</v>
      </c>
      <c r="D204" s="30" t="s">
        <v>142</v>
      </c>
      <c r="E204" s="15">
        <v>240</v>
      </c>
      <c r="F204" s="48">
        <f>5000+23000</f>
        <v>28000</v>
      </c>
      <c r="G204" s="46"/>
    </row>
  </sheetData>
  <sheetProtection/>
  <mergeCells count="3">
    <mergeCell ref="C2:D3"/>
    <mergeCell ref="A6:E8"/>
    <mergeCell ref="A5:E5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2018-12-28T04:08:26Z</dcterms:modified>
  <cp:category/>
  <cp:version/>
  <cp:contentType/>
  <cp:contentStatus/>
</cp:coreProperties>
</file>