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95" windowWidth="12120" windowHeight="8700" activeTab="1"/>
  </bookViews>
  <sheets>
    <sheet name="Функцион2018" sheetId="2" r:id="rId1"/>
    <sheet name="Вед2018" sheetId="1" r:id="rId2"/>
    <sheet name="Лист1" sheetId="3" r:id="rId3"/>
  </sheets>
  <definedNames>
    <definedName name="_xlnm._FilterDatabase" localSheetId="1" hidden="1">Вед2018!$E$1:$E$347</definedName>
    <definedName name="Z_0ACD4CF0_131D_4AF9_8EA8_EB7D45CA4E62_.wvu.FilterData" localSheetId="1" hidden="1">Вед2018!$A$10:$G$221</definedName>
    <definedName name="Z_0ACD4CF0_131D_4AF9_8EA8_EB7D45CA4E62_.wvu.Rows" localSheetId="1" hidden="1">Вед2018!#REF!,Вед2018!#REF!</definedName>
    <definedName name="Z_0ACD4CF0_131D_4AF9_8EA8_EB7D45CA4E62_.wvu.Rows" localSheetId="0" hidden="1">Функцион2018!#REF!,Функцион2018!#REF!,Функцион2018!#REF!,Функцион2018!#REF!</definedName>
    <definedName name="Z_0E3B6476_041A_4C81_86F3_77105ACFABFF_.wvu.FilterData" localSheetId="1" hidden="1">Вед2018!$A$10:$G$221</definedName>
    <definedName name="Z_0FBBC42C_2EE2_4818_A608_26471E234100_.wvu.FilterData" localSheetId="1" hidden="1">Вед2018!$A$10:$G$221</definedName>
    <definedName name="Z_0FBBC42C_2EE2_4818_A608_26471E234100_.wvu.Rows" localSheetId="0" hidden="1">Функцион2018!#REF!,Функцион2018!#REF!,Функцион2018!#REF!,Функцион2018!#REF!</definedName>
    <definedName name="Z_1907A0D4_1A04_46C7_BA13_828BC6B0DA3F_.wvu.FilterData" localSheetId="1" hidden="1">Вед2018!$A$10:$G$221</definedName>
    <definedName name="Z_1D456867_ECB1_4D8E_874D_17CC7019B8E5_.wvu.FilterData" localSheetId="1" hidden="1">Вед2018!$E$1:$E$347</definedName>
    <definedName name="Z_20C0E8E3_3EF4_465E_97E0_C7C6F948BFE1_.wvu.FilterData" localSheetId="1" hidden="1">Вед2018!$A$10:$G$221</definedName>
    <definedName name="Z_253C72F5_67E4_4ADD_9DF0_B2E4EA188CBE_.wvu.FilterData" localSheetId="1" hidden="1">Вед2018!$A$10:$G$221</definedName>
    <definedName name="Z_29832ADE_E753_4B19_A9AD_744B0F1D561C_.wvu.FilterData" localSheetId="1" hidden="1">Вед2018!$A$10:$G$221</definedName>
    <definedName name="Z_29832ADE_E753_4B19_A9AD_744B0F1D561C_.wvu.Rows" localSheetId="0" hidden="1">Функцион2018!#REF!,Функцион2018!#REF!,Функцион2018!#REF!,Функцион2018!#REF!</definedName>
    <definedName name="Z_2A06B939_39D8_497C_A2E3_EE3A6EB9FB72_.wvu.FilterData" localSheetId="1" hidden="1">Вед2018!$A$10:$G$221</definedName>
    <definedName name="Z_36478EFE_DDFF_4CC3_A0EE_AB3E13284FF8_.wvu.FilterData" localSheetId="1" hidden="1">Вед2018!$A$10:$G$221</definedName>
    <definedName name="Z_36478EFE_DDFF_4CC3_A0EE_AB3E13284FF8_.wvu.Rows" localSheetId="0" hidden="1">Функцион2018!#REF!,Функцион2018!#REF!,Функцион2018!#REF!,Функцион2018!#REF!</definedName>
    <definedName name="Z_37E59057_FA9A_4499_A67F_A3B4FE9F3836_.wvu.FilterData" localSheetId="1" hidden="1">Вед2018!$A$10:$G$221</definedName>
    <definedName name="Z_4AFE580B_5859_43EA_97A2_5651E4714E35_.wvu.FilterData" localSheetId="1" hidden="1">Вед2018!$A$10:$G$221</definedName>
    <definedName name="Z_4B9B207B_6CB3_41F8_8337_9F000A41BEAC_.wvu.FilterData" localSheetId="1" hidden="1">Вед2018!$A$10:$G$221</definedName>
    <definedName name="Z_4F39DA5C_9059_406E_9F89_B6E20F660542_.wvu.FilterData" localSheetId="1" hidden="1">Вед2018!$E$1:$E$347</definedName>
    <definedName name="Z_4F39DA5C_9059_406E_9F89_B6E20F660542_.wvu.PrintArea" localSheetId="1" hidden="1">Вед2018!$A$1:$H$217</definedName>
    <definedName name="Z_4F39DA5C_9059_406E_9F89_B6E20F660542_.wvu.Rows" localSheetId="0" hidden="1">Функцион2018!$17:$17,Функцион2018!$23:$23,Функцион2018!$35:$36</definedName>
    <definedName name="Z_50CBCF93_2CCE_46AB_B05B_EAEB477D4633_.wvu.FilterData" localSheetId="1" hidden="1">Вед2018!$E$1:$E$347</definedName>
    <definedName name="Z_57844251_B758_4481_8918_10B3DC9EDEC9_.wvu.FilterData" localSheetId="1" hidden="1">Вед2018!$A$10:$G$221</definedName>
    <definedName name="Z_57844251_B758_4481_8918_10B3DC9EDEC9_.wvu.Rows" localSheetId="0" hidden="1">Функцион2018!#REF!,Функцион2018!#REF!,Функцион2018!#REF!,Функцион2018!#REF!</definedName>
    <definedName name="Z_5BC0DEB3_F40D_4CCB_9770_2E633770B70C_.wvu.FilterData" localSheetId="1" hidden="1">Вед2018!$A$10:$G$221</definedName>
    <definedName name="Z_6646D18D_37BA_4A1B_B8A1_44C68A7B234E_.wvu.FilterData" localSheetId="1" hidden="1">Вед2018!$A$10:$G$221</definedName>
    <definedName name="Z_6F978F07_3FDE_4D78_94FF_160F89901F78_.wvu.FilterData" localSheetId="1" hidden="1">Вед2018!$A$10:$G$221</definedName>
    <definedName name="Z_7E336887_6101_4DFD_8AF4_393AC06F9DB0_.wvu.FilterData" localSheetId="1" hidden="1">Вед2018!$A$10:$G$221</definedName>
    <definedName name="Z_904EEE15_F689_401B_A578_41B4FD2E001F_.wvu.FilterData" localSheetId="1" hidden="1">Вед2018!$A$10:$G$221</definedName>
    <definedName name="Z_92CDF3B4_C714_4C4F_B6E7_8E2145A85B5B_.wvu.FilterData" localSheetId="1" hidden="1">Вед2018!$E$1:$E$347</definedName>
    <definedName name="Z_9A449F28_629C_4C81_BBAC_5D024334F61E_.wvu.FilterData" localSheetId="1" hidden="1">Вед2018!$A$10:$G$221</definedName>
    <definedName name="Z_AD026BBE_A63D_429C_82A2_555458D3BE3D_.wvu.FilterData" localSheetId="1" hidden="1">Вед2018!$A$10:$G$221</definedName>
    <definedName name="Z_C9E7C3F5_D873_4B13_B6C1_5028AF66D368_.wvu.FilterData" localSheetId="1" hidden="1">Вед2018!$A$10:$G$221</definedName>
    <definedName name="Z_C9E7C3F5_D873_4B13_B6C1_5028AF66D368_.wvu.Rows" localSheetId="0" hidden="1">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CE5B1187_CBDF_4A81_845E_6F7CFAE1338B_.wvu.FilterData" localSheetId="1" hidden="1">Вед2018!$A$10:$G$221</definedName>
    <definedName name="Z_CF820AF5_4BA7_438F_997C_2DECDEF7692C_.wvu.FilterData" localSheetId="1" hidden="1">Вед2018!$A$10:$G$221</definedName>
    <definedName name="Z_CF820AF5_4BA7_438F_997C_2DECDEF7692C_.wvu.Rows" localSheetId="0" hidden="1">Функцион2018!#REF!,Функцион2018!#REF!,Функцион2018!#REF!,Функцион2018!#REF!</definedName>
    <definedName name="Z_D69462E6_606E_45E0_B8F4_DE92F60478DA_.wvu.FilterData" localSheetId="1" hidden="1">Вед2018!$A$10:$G$221</definedName>
    <definedName name="Z_DBFC4B20_9CA2_4D10_A39E_5259EAE7CE3E_.wvu.FilterData" localSheetId="1" hidden="1">Вед2018!$A$10:$G$221</definedName>
    <definedName name="Z_DEA7E5F9_FE68_44C3_90E8_EC6A05FF5495_.wvu.FilterData" localSheetId="1" hidden="1">Вед2018!$A$10:$G$221</definedName>
    <definedName name="Z_E174612B_43F1_44FB_9D84_33D2477DA935_.wvu.FilterData" localSheetId="1" hidden="1">Вед2018!$A$10:$G$221</definedName>
    <definedName name="Z_EFC73C27_509B_470B_A461_6B39302B1D0E_.wvu.FilterData" localSheetId="1" hidden="1">Вед2018!$A$10:$G$221</definedName>
    <definedName name="Z_F21A4357_4490_4DC5_AD5F_D74077CDC8A9_.wvu.Cols" localSheetId="0" hidden="1">Функцион2018!$F:$F</definedName>
    <definedName name="Z_F21A4357_4490_4DC5_AD5F_D74077CDC8A9_.wvu.FilterData" localSheetId="1" hidden="1">Вед2018!$A$10:$G$221</definedName>
    <definedName name="Z_F21A4357_4490_4DC5_AD5F_D74077CDC8A9_.wvu.Rows" localSheetId="0" hidden="1">Функцион2018!#REF!,Функцион2018!#REF!,Функцион2018!$13:$14,Функцион2018!#REF!,Функцион2018!#REF!,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F302894A_CF82_456A_A20A_50CE2A9DD3D8_.wvu.FilterData" localSheetId="1" hidden="1">Вед2018!$A$10:$G$221</definedName>
  </definedNames>
  <calcPr calcId="125725"/>
  <customWorkbookViews>
    <customWorkbookView name="Юрист - Личное представление" guid="{1D456867-ECB1-4D8E-874D-17CC7019B8E5}" mergeInterval="0" personalView="1" maximized="1" xWindow="1" yWindow="1" windowWidth="1005" windowHeight="832" activeSheetId="1"/>
    <customWorkbookView name="128 - Личное представление" guid="{92CDF3B4-C714-4C4F-B6E7-8E2145A85B5B}" mergeInterval="0" personalView="1" maximized="1" windowWidth="1916" windowHeight="815" activeSheetId="1"/>
    <customWorkbookView name="Зам. главы - Личное представление" guid="{1907A0D4-1A04-46C7-BA13-828BC6B0DA3F}" mergeInterval="0" personalView="1" maximized="1" windowWidth="1916" windowHeight="815" activeSheetId="1"/>
    <customWorkbookView name="Dmitry Pasynkov - Личное представление" guid="{37E59057-FA9A-4499-A67F-A3B4FE9F3836}" mergeInterval="0" personalView="1" maximized="1" xWindow="1" yWindow="1" windowWidth="1916" windowHeight="850" activeSheetId="1"/>
    <customWorkbookView name="Главбух - Личное представление" guid="{904EEE15-F689-401B-A578-41B4FD2E001F}" mergeInterval="0" personalView="1" maximized="1" xWindow="-8" yWindow="-8" windowWidth="1456" windowHeight="876" activeSheetId="1"/>
    <customWorkbookView name="admin - Личное представление" guid="{0ACD4CF0-131D-4AF9-8EA8-EB7D45CA4E62}" mergeInterval="0" personalView="1" maximized="1" xWindow="1" yWindow="1" windowWidth="1440" windowHeight="670" activeSheetId="1"/>
    <customWorkbookView name="Шишкина - Личное представление" guid="{CF820AF5-4BA7-438F-997C-2DECDEF7692C}" mergeInterval="0" personalView="1" maximized="1" xWindow="1" yWindow="1" windowWidth="1024" windowHeight="548" activeSheetId="1"/>
    <customWorkbookView name="1 - Личное представление" guid="{29832ADE-E753-4B19-A9AD-744B0F1D561C}" mergeInterval="0" personalView="1" maximized="1" windowWidth="1020" windowHeight="543" activeSheetId="2"/>
    <customWorkbookView name="Serova - Личное представление" guid="{C9E7C3F5-D873-4B13-B6C1-5028AF66D368}" mergeInterval="0" personalView="1" maximized="1" windowWidth="1020" windowHeight="629" activeSheetId="1"/>
    <customWorkbookView name="Ira - Личное представление" guid="{F21A4357-4490-4DC5-AD5F-D74077CDC8A9}" mergeInterval="0" personalView="1" maximized="1" windowWidth="1020" windowHeight="630" activeSheetId="1"/>
    <customWorkbookView name="Astrahanskay - Личное представление" guid="{4AFE580B-5859-43EA-97A2-5651E4714E35}" mergeInterval="0" personalView="1" maximized="1" windowWidth="1020" windowHeight="603" activeSheetId="1"/>
    <customWorkbookView name="Bogatyreva - Личное представление" guid="{6646D18D-37BA-4A1B-B8A1-44C68A7B234E}" mergeInterval="0" personalView="1" maximized="1" windowWidth="1020" windowHeight="603" activeSheetId="1"/>
    <customWorkbookView name="Галина Анатольевна - Личное представление" guid="{B7F6698D-FDFC-4005-9BE6-CD19CE450D9E}" mergeInterval="0" personalView="1" maximized="1" windowWidth="1020" windowHeight="602" activeSheetId="2"/>
    <customWorkbookView name="Chuhmanova - Личное представление" guid="{42BBB126-133B-41E7-B0B5-848C149E7749}" mergeInterval="0" personalView="1" maximized="1" windowWidth="1020" windowHeight="603" activeSheetId="1"/>
    <customWorkbookView name="Рита - Личное представление" guid="{F302894A-CF82-456A-A20A-50CE2A9DD3D8}" mergeInterval="0" personalView="1" maximized="1" windowWidth="796" windowHeight="432" activeSheetId="1"/>
    <customWorkbookView name="teh_kir - Личное представление" guid="{36478EFE-DDFF-4CC3-A0EE-AB3E13284FF8}" mergeInterval="0" personalView="1" maximized="1" windowWidth="929" windowHeight="556" activeSheetId="1"/>
    <customWorkbookView name="Computer - Личное представление" guid="{0FBBC42C-2EE2-4818-A608-26471E234100}" mergeInterval="0" personalView="1" maximized="1" windowWidth="1276" windowHeight="852" activeSheetId="2"/>
    <customWorkbookView name="09614 - Личное представление" guid="{57844251-B758-4481-8918-10B3DC9EDEC9}" mergeInterval="0" personalView="1" maximized="1" xWindow="1" yWindow="1" windowWidth="1020" windowHeight="523" activeSheetId="1"/>
    <customWorkbookView name="Каргаполова Ольга Владимировна - Личное представление" guid="{E174612B-43F1-44FB-9D84-33D2477DA935}" mergeInterval="0" personalView="1" maximized="1" windowWidth="1916" windowHeight="839" activeSheetId="2"/>
    <customWorkbookView name="127 - Личное представление" guid="{4F39DA5C-9059-406E-9F89-B6E20F660542}" mergeInterval="0" personalView="1" maximized="1" xWindow="1" yWindow="1" windowWidth="1920" windowHeight="850" activeSheetId="1" showComments="commIndAndComment"/>
    <customWorkbookView name="21 - Личное представление" guid="{50CBCF93-2CCE-46AB-B05B-EAEB477D4633}" mergeInterval="0" personalView="1" maximized="1" xWindow="1" yWindow="1" windowWidth="1760" windowHeight="717" activeSheetId="2"/>
  </customWorkbookViews>
</workbook>
</file>

<file path=xl/calcChain.xml><?xml version="1.0" encoding="utf-8"?>
<calcChain xmlns="http://schemas.openxmlformats.org/spreadsheetml/2006/main">
  <c r="G182" i="1"/>
  <c r="G97"/>
  <c r="G178"/>
  <c r="G176"/>
  <c r="G29"/>
  <c r="G28"/>
  <c r="G21"/>
  <c r="G20"/>
  <c r="G193"/>
  <c r="G192"/>
  <c r="G191" s="1"/>
  <c r="G189" l="1"/>
  <c r="G188"/>
  <c r="G187" s="1"/>
  <c r="G117"/>
  <c r="G46"/>
  <c r="G51"/>
  <c r="G148"/>
  <c r="G181" l="1"/>
  <c r="G48"/>
  <c r="G107"/>
  <c r="G175"/>
  <c r="G131"/>
  <c r="G130" s="1"/>
  <c r="G134"/>
  <c r="G133" s="1"/>
  <c r="G129" l="1"/>
  <c r="H68" l="1"/>
  <c r="H67"/>
  <c r="G66"/>
  <c r="H66" s="1"/>
  <c r="H65" s="1"/>
  <c r="H64" s="1"/>
  <c r="G71"/>
  <c r="G57"/>
  <c r="G27"/>
  <c r="G166"/>
  <c r="G65" l="1"/>
  <c r="G64" s="1"/>
  <c r="G196"/>
  <c r="G200"/>
  <c r="G199" s="1"/>
  <c r="G19"/>
  <c r="G18" s="1"/>
  <c r="G17" s="1"/>
  <c r="G16" s="1"/>
  <c r="G26"/>
  <c r="G30"/>
  <c r="G32"/>
  <c r="D11" i="2" s="1"/>
  <c r="G35" i="1"/>
  <c r="G34" s="1"/>
  <c r="G33" s="1"/>
  <c r="G42"/>
  <c r="G41" s="1"/>
  <c r="G45"/>
  <c r="G44" s="1"/>
  <c r="G47"/>
  <c r="H57"/>
  <c r="H58"/>
  <c r="H59"/>
  <c r="H71"/>
  <c r="H72"/>
  <c r="H73"/>
  <c r="G78"/>
  <c r="G77" s="1"/>
  <c r="G76" s="1"/>
  <c r="G75" s="1"/>
  <c r="G74" s="1"/>
  <c r="D17" i="2" s="1"/>
  <c r="G84" i="1"/>
  <c r="G83" s="1"/>
  <c r="G82" s="1"/>
  <c r="G88"/>
  <c r="G87" s="1"/>
  <c r="G96"/>
  <c r="G95" s="1"/>
  <c r="G100"/>
  <c r="G98" s="1"/>
  <c r="G106"/>
  <c r="G105" s="1"/>
  <c r="G104" s="1"/>
  <c r="G110"/>
  <c r="G109" s="1"/>
  <c r="G108" s="1"/>
  <c r="G116"/>
  <c r="G115" s="1"/>
  <c r="G114" s="1"/>
  <c r="G113" s="1"/>
  <c r="G112" s="1"/>
  <c r="D22" i="2" s="1"/>
  <c r="G123" i="1"/>
  <c r="G122" s="1"/>
  <c r="G126"/>
  <c r="G125" s="1"/>
  <c r="G128"/>
  <c r="D26" i="2" s="1"/>
  <c r="G142" i="1"/>
  <c r="G141" s="1"/>
  <c r="G140" s="1"/>
  <c r="G139" s="1"/>
  <c r="G138" s="1"/>
  <c r="G147"/>
  <c r="G145" s="1"/>
  <c r="G144" s="1"/>
  <c r="G153"/>
  <c r="G149" s="1"/>
  <c r="G158"/>
  <c r="G165"/>
  <c r="G174"/>
  <c r="G180"/>
  <c r="G179" s="1"/>
  <c r="G184"/>
  <c r="G183" s="1"/>
  <c r="G209"/>
  <c r="G208" s="1"/>
  <c r="G207" s="1"/>
  <c r="G206" s="1"/>
  <c r="G205" s="1"/>
  <c r="G204" s="1"/>
  <c r="G214"/>
  <c r="G213" s="1"/>
  <c r="G212" s="1"/>
  <c r="G216"/>
  <c r="G215" s="1"/>
  <c r="E9" i="2"/>
  <c r="E8" s="1"/>
  <c r="D35"/>
  <c r="G156" i="1" l="1"/>
  <c r="G155" s="1"/>
  <c r="D28" i="2" s="1"/>
  <c r="G157" i="1"/>
  <c r="G152"/>
  <c r="G150" s="1"/>
  <c r="G94"/>
  <c r="G93" s="1"/>
  <c r="G92" s="1"/>
  <c r="G91" s="1"/>
  <c r="G70"/>
  <c r="H70" s="1"/>
  <c r="H69" s="1"/>
  <c r="H63" s="1"/>
  <c r="H62" s="1"/>
  <c r="G137"/>
  <c r="G136" s="1"/>
  <c r="D27" i="2" s="1"/>
  <c r="G173" i="1"/>
  <c r="G172" s="1"/>
  <c r="G171" s="1"/>
  <c r="G86"/>
  <c r="G81" s="1"/>
  <c r="G80" s="1"/>
  <c r="D18" i="2" s="1"/>
  <c r="G40" i="1"/>
  <c r="G39" s="1"/>
  <c r="G38" s="1"/>
  <c r="G37" s="1"/>
  <c r="D12" i="2" s="1"/>
  <c r="G121" i="1"/>
  <c r="G120" s="1"/>
  <c r="G119" s="1"/>
  <c r="D25" i="2" s="1"/>
  <c r="G99" i="1"/>
  <c r="G25"/>
  <c r="G23" s="1"/>
  <c r="G22" s="1"/>
  <c r="D10" i="2" s="1"/>
  <c r="G103" i="1"/>
  <c r="G102" s="1"/>
  <c r="D21" i="2" s="1"/>
  <c r="G164" i="1"/>
  <c r="G163"/>
  <c r="G162" s="1"/>
  <c r="G161" s="1"/>
  <c r="G160" s="1"/>
  <c r="D30" i="2" s="1"/>
  <c r="D29" s="1"/>
  <c r="G211" i="1"/>
  <c r="D38" i="2"/>
  <c r="D37" s="1"/>
  <c r="G203" i="1"/>
  <c r="D34" i="2"/>
  <c r="D33" s="1"/>
  <c r="G15" i="1"/>
  <c r="G14" s="1"/>
  <c r="G13" s="1"/>
  <c r="G146"/>
  <c r="G56"/>
  <c r="G195"/>
  <c r="G170" l="1"/>
  <c r="G90"/>
  <c r="G69"/>
  <c r="G63" s="1"/>
  <c r="G62" s="1"/>
  <c r="G151"/>
  <c r="D32" i="2"/>
  <c r="D31" s="1"/>
  <c r="G24" i="1"/>
  <c r="D24" i="2"/>
  <c r="G118" i="1"/>
  <c r="D20" i="2"/>
  <c r="D19" s="1"/>
  <c r="G55" i="1"/>
  <c r="G54" s="1"/>
  <c r="G53" s="1"/>
  <c r="H56"/>
  <c r="D9" i="2"/>
  <c r="D8" s="1"/>
  <c r="G61" i="1" l="1"/>
  <c r="G169"/>
  <c r="H55"/>
  <c r="H54" s="1"/>
  <c r="D16" i="2" l="1"/>
  <c r="G60" i="1"/>
  <c r="H61"/>
  <c r="H60" s="1"/>
  <c r="H53" l="1"/>
  <c r="G52"/>
  <c r="G12" s="1"/>
  <c r="E16" i="2"/>
  <c r="E15" s="1"/>
  <c r="D15"/>
  <c r="D14" l="1"/>
  <c r="E14" s="1"/>
  <c r="E13" s="1"/>
  <c r="E39" s="1"/>
  <c r="D13"/>
  <c r="D39" s="1"/>
  <c r="H52" i="1"/>
  <c r="H12" s="1"/>
</calcChain>
</file>

<file path=xl/sharedStrings.xml><?xml version="1.0" encoding="utf-8"?>
<sst xmlns="http://schemas.openxmlformats.org/spreadsheetml/2006/main" count="485" uniqueCount="192">
  <si>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</si>
  <si>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</si>
  <si>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</si>
  <si>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</si>
  <si>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</si>
  <si>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</si>
  <si>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</si>
  <si>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</si>
  <si>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</si>
  <si>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</si>
  <si>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</si>
  <si>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</si>
  <si>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</si>
  <si>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</si>
  <si>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</si>
  <si>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</si>
  <si>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</si>
  <si>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</si>
  <si>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</si>
  <si>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</si>
  <si>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</si>
  <si>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</si>
  <si>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 xml:space="preserve">Руководство и управление в сфере установленных функций </t>
  </si>
  <si>
    <t>Приложение № 4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</si>
  <si>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</si>
  <si>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</si>
  <si>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</si>
  <si>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</si>
  <si>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</si>
  <si>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</si>
  <si>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</si>
  <si>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Средства массовой информации</t>
  </si>
  <si>
    <t>Другие вопросы в области средств массовой информации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</si>
  <si>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</si>
  <si>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</si>
  <si>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</si>
  <si>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</si>
  <si>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</si>
  <si>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</si>
  <si>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</si>
  <si>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</si>
  <si>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</si>
  <si>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</si>
  <si>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Другие вопросыв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</si>
  <si>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</si>
  <si>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</si>
  <si>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</si>
  <si>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</si>
  <si>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</si>
  <si>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</si>
  <si>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</si>
  <si>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</si>
  <si>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</si>
  <si>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</si>
  <si>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</si>
  <si>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</si>
  <si>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</si>
  <si>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</si>
  <si>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6000000000</t>
  </si>
  <si>
    <t>6000007050</t>
  </si>
  <si>
    <t>Уплата налогов,сборов и иных платежей</t>
  </si>
  <si>
    <t>0700000000</t>
  </si>
  <si>
    <t>Дорожное хозяйство (дорожные фонды)</t>
  </si>
  <si>
    <t>0500000000</t>
  </si>
  <si>
    <t>0510000000</t>
  </si>
  <si>
    <t>0520000000</t>
  </si>
  <si>
    <t>01</t>
  </si>
  <si>
    <t>Жилищное хозяйство</t>
  </si>
  <si>
    <t>Подпрограмма 1 «Содержание уличного освещения»</t>
  </si>
  <si>
    <t>Подпрограмма 1.«Развитие культуры"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</si>
  <si>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</si>
  <si>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</si>
  <si>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</si>
  <si>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</si>
  <si>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к    решению Совета депутатов</t>
  </si>
  <si>
    <t>к   решению Совета</t>
  </si>
  <si>
    <t>Другие вопросы в области национальной экономики</t>
  </si>
  <si>
    <t>Физическая культура и спорт</t>
  </si>
  <si>
    <t>Физическая культура</t>
  </si>
  <si>
    <t>муниципального образования сельское поселение Мулымья</t>
  </si>
  <si>
    <t>Администрация сельское поселение Мулымья</t>
  </si>
  <si>
    <t>Расходы на обеспечение функций органами местного самоуправлени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</si>
  <si>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</si>
  <si>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</si>
  <si>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Подпрограмма 2. «Развитие молодежной политики»</t>
  </si>
  <si>
    <t>0230000000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</si>
  <si>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</si>
  <si>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</si>
  <si>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0210100000</t>
  </si>
  <si>
    <t>0210176100</t>
  </si>
  <si>
    <t>Подпрограмма 3 «Санитарная очистка сельского поселения Мулымья»</t>
  </si>
  <si>
    <t>0400000000</t>
  </si>
  <si>
    <t>0400274190</t>
  </si>
  <si>
    <t>0400374190</t>
  </si>
  <si>
    <t>0100982300</t>
  </si>
  <si>
    <t>01009S2300</t>
  </si>
  <si>
    <t>6000002190</t>
  </si>
  <si>
    <t>Уплат налога на имущество организаций и земельного налога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</si>
  <si>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</si>
  <si>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</si>
  <si>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</si>
  <si>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</si>
  <si>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</si>
  <si>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</si>
  <si>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</si>
  <si>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</si>
  <si>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</si>
  <si>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</si>
  <si>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</si>
  <si>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</si>
  <si>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Капитальный ремонт  государственного жилищного фонда субъектов РФ  и муниципального жилищного фонда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</si>
  <si>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</si>
  <si>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</si>
  <si>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</si>
  <si>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</si>
  <si>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</si>
  <si>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</si>
  <si>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</si>
  <si>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</si>
  <si>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</si>
  <si>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</si>
  <si>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</si>
  <si>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</si>
  <si>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0200000000</t>
  </si>
  <si>
    <t>Основное мероприятие "Организация освещения улиц"</t>
  </si>
  <si>
    <t xml:space="preserve">Уличное освещение </t>
  </si>
  <si>
    <t>Основное мероприятие "Улучшение экологической обстановки на территории поселения"</t>
  </si>
  <si>
    <t>0230176500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</si>
  <si>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</si>
  <si>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</si>
  <si>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</si>
  <si>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</si>
  <si>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</si>
  <si>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</si>
  <si>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</si>
  <si>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</si>
  <si>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0510100000</t>
  </si>
  <si>
    <t>0510100590</t>
  </si>
  <si>
    <t>Дополнительное пенсионное обеспечение отдельных категорий граждан за счет средств бюджета поселения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</si>
  <si>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</si>
  <si>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Глава (высшее должностное лицо) муниципального образования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</si>
  <si>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</si>
  <si>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</si>
  <si>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(Федеральный бюджет)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</si>
  <si>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</si>
  <si>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</si>
  <si>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Закупка товаров, работ, услуг в целях капитального ремонта государственного (муниципального) имущества</t>
  </si>
  <si>
    <t>Уплата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</si>
  <si>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</si>
  <si>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</si>
  <si>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</si>
  <si>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Основное мероприятие «Сохранение, развитие, популяризация традиций культуры»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</si>
  <si>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2018 год</t>
  </si>
  <si>
    <t>на 2018 год</t>
  </si>
  <si>
    <t xml:space="preserve">Мероприятия по содействию трудоустройства граждан </t>
  </si>
  <si>
    <t>Сумма на 2018 год ( рублей)</t>
  </si>
  <si>
    <t xml:space="preserve"> 2018 год (рублей)</t>
  </si>
  <si>
    <t>Расходы, направленные на реализацию указов Президента Российской Федерации (софинансирование)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</si>
  <si>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</si>
  <si>
    <t xml:space="preserve">депутатов </t>
  </si>
  <si>
    <t xml:space="preserve">Расходы, направлденные на реализацию указов Президента Российской Федерации </t>
  </si>
  <si>
    <t xml:space="preserve">Муниципальная программа «Организация деятельности администрации сельского поселения Мулымья
на 2018 год и на плановый период 2019 и 2020 годы»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</si>
  <si>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</si>
  <si>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</si>
  <si>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60000S2590</t>
  </si>
  <si>
    <t>Расходы на реализацию полномочий в сфере жилищно-коммунального комплекса (бюджет района)</t>
  </si>
  <si>
    <t>6000082590</t>
  </si>
  <si>
    <t>Расходы на реализацию полномочий в сфере жилищно-коммунального комплекса (бюджет автономного округа)</t>
  </si>
  <si>
    <t>0241000000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</si>
  <si>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</si>
  <si>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</si>
  <si>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</si>
  <si>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</si>
  <si>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</si>
  <si>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</si>
  <si>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</si>
  <si>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</si>
  <si>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07001S5060</t>
  </si>
  <si>
    <t>0700500000</t>
  </si>
  <si>
    <t>0700502400</t>
  </si>
  <si>
    <t>0700270220</t>
  </si>
  <si>
    <t>0700200000</t>
  </si>
  <si>
    <t>0800003520</t>
  </si>
  <si>
    <t>0800000000</t>
  </si>
  <si>
    <t>0240176500</t>
  </si>
  <si>
    <t>Приложение № 2</t>
  </si>
  <si>
    <t>6000082580</t>
  </si>
  <si>
    <t>60000S2580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</si>
  <si>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</si>
  <si>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</si>
  <si>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 xml:space="preserve">№  319  от 28.02.2018 </t>
  </si>
  <si>
    <t>№  319    от 28.02.2018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</si>
</sst>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000"/>
    <numFmt numFmtId="167" formatCode="#,##0.0"/>
  </numFmts>
  <fonts count="18">
    <font>
      <sz val="10"/>
      <name val="Times New Roman CYR"/>
      <charset val="204"/>
    </font>
    <font>
      <sz val="10"/>
      <name val="Times New Roman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Cambria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i/>
      <sz val="10"/>
      <name val="Times New Roman Cyr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49">
    <xf numFmtId="0" fontId="0" fillId="0" borderId="0" xfId="0"/>
    <xf numFmtId="0" fontId="4" fillId="0" borderId="0" xfId="3" applyNumberFormat="1" applyFont="1" applyFill="1" applyAlignment="1" applyProtection="1">
      <protection hidden="1"/>
    </xf>
    <xf numFmtId="0" fontId="5" fillId="0" borderId="0" xfId="3" applyFont="1"/>
    <xf numFmtId="0" fontId="5" fillId="0" borderId="0" xfId="3" applyNumberFormat="1" applyFont="1" applyFill="1" applyAlignment="1" applyProtection="1">
      <protection hidden="1"/>
    </xf>
    <xf numFmtId="0" fontId="7" fillId="0" borderId="0" xfId="3" applyFont="1"/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164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protection hidden="1"/>
    </xf>
    <xf numFmtId="0" fontId="5" fillId="0" borderId="0" xfId="3" applyFont="1" applyFill="1"/>
    <xf numFmtId="167" fontId="5" fillId="0" borderId="0" xfId="3" applyNumberFormat="1" applyFont="1"/>
    <xf numFmtId="164" fontId="8" fillId="0" borderId="1" xfId="3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5" fillId="0" borderId="0" xfId="2" applyFont="1" applyProtection="1">
      <protection hidden="1"/>
    </xf>
    <xf numFmtId="0" fontId="5" fillId="0" borderId="0" xfId="2" applyFont="1"/>
    <xf numFmtId="0" fontId="6" fillId="0" borderId="0" xfId="2" applyFont="1"/>
    <xf numFmtId="0" fontId="8" fillId="0" borderId="0" xfId="2" applyFont="1"/>
    <xf numFmtId="165" fontId="6" fillId="0" borderId="1" xfId="2" applyNumberFormat="1" applyFont="1" applyFill="1" applyBorder="1" applyAlignment="1" applyProtection="1">
      <alignment wrapText="1"/>
      <protection hidden="1"/>
    </xf>
    <xf numFmtId="0" fontId="4" fillId="0" borderId="0" xfId="2" applyFont="1"/>
    <xf numFmtId="165" fontId="7" fillId="0" borderId="1" xfId="2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5" fontId="10" fillId="0" borderId="1" xfId="2" applyNumberFormat="1" applyFont="1" applyFill="1" applyBorder="1" applyAlignment="1" applyProtection="1">
      <alignment wrapText="1"/>
      <protection hidden="1"/>
    </xf>
    <xf numFmtId="0" fontId="5" fillId="0" borderId="0" xfId="2" applyFont="1" applyAlignment="1"/>
    <xf numFmtId="0" fontId="7" fillId="0" borderId="0" xfId="2" applyFont="1"/>
    <xf numFmtId="0" fontId="5" fillId="0" borderId="0" xfId="2" applyFont="1" applyAlignment="1" applyProtection="1">
      <protection hidden="1"/>
    </xf>
    <xf numFmtId="167" fontId="5" fillId="0" borderId="0" xfId="3" applyNumberFormat="1" applyFont="1" applyFill="1"/>
    <xf numFmtId="167" fontId="7" fillId="0" borderId="0" xfId="2" applyNumberFormat="1" applyFont="1"/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Continuous" vertical="center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Border="1" applyAlignment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  <protection hidden="1"/>
    </xf>
    <xf numFmtId="164" fontId="4" fillId="2" borderId="1" xfId="3" applyNumberFormat="1" applyFont="1" applyFill="1" applyBorder="1" applyAlignment="1" applyProtection="1">
      <alignment wrapText="1"/>
      <protection hidden="1"/>
    </xf>
    <xf numFmtId="49" fontId="5" fillId="0" borderId="1" xfId="3" applyNumberFormat="1" applyFont="1" applyFill="1" applyBorder="1" applyAlignment="1" applyProtection="1">
      <alignment horizontal="right" wrapText="1"/>
      <protection hidden="1"/>
    </xf>
    <xf numFmtId="165" fontId="5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10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3" applyNumberFormat="1" applyFont="1" applyFill="1" applyBorder="1" applyAlignment="1" applyProtection="1">
      <alignment horizontal="center" vertical="center"/>
      <protection hidden="1"/>
    </xf>
    <xf numFmtId="0" fontId="5" fillId="0" borderId="14" xfId="3" applyNumberFormat="1" applyFont="1" applyFill="1" applyBorder="1" applyAlignment="1" applyProtection="1">
      <alignment horizontal="center" vertical="center"/>
      <protection hidden="1"/>
    </xf>
    <xf numFmtId="0" fontId="4" fillId="2" borderId="13" xfId="3" applyNumberFormat="1" applyFont="1" applyFill="1" applyBorder="1" applyAlignment="1" applyProtection="1">
      <alignment wrapText="1"/>
      <protection hidden="1"/>
    </xf>
    <xf numFmtId="0" fontId="5" fillId="0" borderId="13" xfId="3" applyNumberFormat="1" applyFont="1" applyFill="1" applyBorder="1" applyAlignment="1" applyProtection="1">
      <alignment wrapText="1"/>
      <protection hidden="1"/>
    </xf>
    <xf numFmtId="0" fontId="8" fillId="0" borderId="13" xfId="3" applyNumberFormat="1" applyFont="1" applyFill="1" applyBorder="1" applyAlignment="1" applyProtection="1">
      <alignment wrapText="1"/>
      <protection hidden="1"/>
    </xf>
    <xf numFmtId="167" fontId="5" fillId="0" borderId="0" xfId="2" applyNumberFormat="1" applyFont="1"/>
    <xf numFmtId="167" fontId="6" fillId="0" borderId="0" xfId="2" applyNumberFormat="1" applyFont="1" applyFill="1" applyBorder="1" applyAlignment="1" applyProtection="1">
      <protection hidden="1"/>
    </xf>
    <xf numFmtId="0" fontId="8" fillId="0" borderId="0" xfId="3" applyFont="1"/>
    <xf numFmtId="165" fontId="8" fillId="0" borderId="1" xfId="3" applyNumberFormat="1" applyFont="1" applyFill="1" applyBorder="1" applyAlignment="1" applyProtection="1">
      <alignment horizontal="right" wrapText="1"/>
      <protection hidden="1"/>
    </xf>
    <xf numFmtId="49" fontId="8" fillId="0" borderId="1" xfId="3" applyNumberFormat="1" applyFont="1" applyFill="1" applyBorder="1" applyAlignment="1" applyProtection="1">
      <alignment horizontal="right" wrapText="1"/>
      <protection hidden="1"/>
    </xf>
    <xf numFmtId="165" fontId="8" fillId="0" borderId="1" xfId="3" applyNumberFormat="1" applyFont="1" applyFill="1" applyBorder="1" applyAlignment="1" applyProtection="1">
      <protection hidden="1"/>
    </xf>
    <xf numFmtId="0" fontId="1" fillId="0" borderId="13" xfId="3" applyNumberFormat="1" applyFont="1" applyFill="1" applyBorder="1" applyAlignment="1" applyProtection="1">
      <alignment wrapText="1"/>
      <protection hidden="1"/>
    </xf>
    <xf numFmtId="164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protection hidden="1"/>
    </xf>
    <xf numFmtId="0" fontId="11" fillId="0" borderId="13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0" fillId="0" borderId="13" xfId="3" applyNumberFormat="1" applyFont="1" applyFill="1" applyBorder="1" applyAlignment="1" applyProtection="1">
      <alignment wrapText="1"/>
      <protection hidden="1"/>
    </xf>
    <xf numFmtId="49" fontId="11" fillId="0" borderId="1" xfId="3" applyNumberFormat="1" applyFont="1" applyFill="1" applyBorder="1" applyAlignment="1" applyProtection="1">
      <alignment horizontal="right" wrapText="1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164" fontId="8" fillId="0" borderId="0" xfId="3" applyNumberFormat="1" applyFont="1" applyFill="1" applyBorder="1" applyAlignment="1" applyProtection="1">
      <alignment wrapText="1"/>
      <protection hidden="1"/>
    </xf>
    <xf numFmtId="165" fontId="8" fillId="0" borderId="0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 applyBorder="1"/>
    <xf numFmtId="0" fontId="1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0" fontId="5" fillId="0" borderId="0" xfId="3" applyFont="1" applyFill="1" applyBorder="1"/>
    <xf numFmtId="0" fontId="5" fillId="0" borderId="1" xfId="3" applyNumberFormat="1" applyFont="1" applyFill="1" applyBorder="1" applyAlignment="1" applyProtection="1">
      <alignment wrapText="1"/>
      <protection hidden="1"/>
    </xf>
    <xf numFmtId="0" fontId="6" fillId="3" borderId="15" xfId="2" applyNumberFormat="1" applyFont="1" applyFill="1" applyBorder="1" applyAlignment="1" applyProtection="1">
      <alignment horizontal="left"/>
      <protection hidden="1"/>
    </xf>
    <xf numFmtId="0" fontId="6" fillId="0" borderId="1" xfId="2" applyNumberFormat="1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wrapText="1"/>
      <protection hidden="1"/>
    </xf>
    <xf numFmtId="0" fontId="9" fillId="0" borderId="1" xfId="2" applyNumberFormat="1" applyFont="1" applyFill="1" applyBorder="1" applyAlignment="1" applyProtection="1">
      <alignment wrapText="1"/>
      <protection hidden="1"/>
    </xf>
    <xf numFmtId="0" fontId="10" fillId="0" borderId="1" xfId="2" applyNumberFormat="1" applyFont="1" applyFill="1" applyBorder="1" applyAlignment="1" applyProtection="1">
      <alignment wrapText="1"/>
      <protection hidden="1"/>
    </xf>
    <xf numFmtId="49" fontId="5" fillId="0" borderId="0" xfId="3" applyNumberFormat="1" applyFont="1" applyAlignment="1">
      <alignment wrapText="1"/>
    </xf>
    <xf numFmtId="0" fontId="0" fillId="0" borderId="0" xfId="3" applyNumberFormat="1" applyFont="1" applyFill="1" applyAlignment="1" applyProtection="1">
      <protection hidden="1"/>
    </xf>
    <xf numFmtId="0" fontId="15" fillId="4" borderId="1" xfId="0" applyNumberFormat="1" applyFont="1" applyFill="1" applyBorder="1" applyAlignment="1" applyProtection="1">
      <alignment wrapText="1"/>
    </xf>
    <xf numFmtId="165" fontId="11" fillId="0" borderId="1" xfId="3" applyNumberFormat="1" applyFont="1" applyFill="1" applyBorder="1" applyAlignment="1" applyProtection="1">
      <alignment horizontal="right" wrapText="1"/>
      <protection hidden="1"/>
    </xf>
    <xf numFmtId="0" fontId="11" fillId="0" borderId="0" xfId="3" applyFont="1"/>
    <xf numFmtId="49" fontId="0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0" xfId="3" applyFont="1" applyAlignment="1">
      <alignment horizontal="center"/>
    </xf>
    <xf numFmtId="164" fontId="4" fillId="2" borderId="1" xfId="3" applyNumberFormat="1" applyFont="1" applyFill="1" applyBorder="1" applyAlignment="1" applyProtection="1">
      <alignment horizontal="center" wrapText="1"/>
      <protection hidden="1"/>
    </xf>
    <xf numFmtId="49" fontId="8" fillId="0" borderId="1" xfId="3" applyNumberFormat="1" applyFont="1" applyFill="1" applyBorder="1" applyAlignment="1" applyProtection="1">
      <alignment horizontal="center" wrapText="1"/>
      <protection hidden="1"/>
    </xf>
    <xf numFmtId="49" fontId="5" fillId="0" borderId="1" xfId="3" applyNumberFormat="1" applyFont="1" applyFill="1" applyBorder="1" applyAlignment="1" applyProtection="1">
      <alignment horizontal="center" wrapText="1"/>
      <protection hidden="1"/>
    </xf>
    <xf numFmtId="49" fontId="11" fillId="0" borderId="1" xfId="3" applyNumberFormat="1" applyFont="1" applyFill="1" applyBorder="1" applyAlignment="1" applyProtection="1">
      <alignment horizontal="center" wrapText="1"/>
      <protection hidden="1"/>
    </xf>
    <xf numFmtId="49" fontId="0" fillId="0" borderId="1" xfId="3" applyNumberFormat="1" applyFont="1" applyFill="1" applyBorder="1" applyAlignment="1" applyProtection="1">
      <alignment horizontal="center" wrapText="1"/>
      <protection hidden="1"/>
    </xf>
    <xf numFmtId="49" fontId="1" fillId="0" borderId="1" xfId="3" applyNumberFormat="1" applyFont="1" applyFill="1" applyBorder="1" applyAlignment="1" applyProtection="1">
      <alignment horizontal="center" wrapText="1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" xfId="3" applyNumberFormat="1" applyFont="1" applyFill="1" applyBorder="1" applyAlignment="1" applyProtection="1">
      <alignment horizontal="center"/>
      <protection hidden="1"/>
    </xf>
    <xf numFmtId="0" fontId="5" fillId="0" borderId="0" xfId="2" applyFont="1" applyFill="1"/>
    <xf numFmtId="0" fontId="8" fillId="0" borderId="0" xfId="2" applyFont="1" applyFill="1"/>
    <xf numFmtId="0" fontId="4" fillId="0" borderId="0" xfId="2" applyFont="1" applyFill="1"/>
    <xf numFmtId="0" fontId="5" fillId="0" borderId="0" xfId="2" applyFont="1" applyFill="1" applyBorder="1"/>
    <xf numFmtId="0" fontId="5" fillId="0" borderId="0" xfId="2" applyNumberFormat="1" applyFont="1" applyAlignment="1" applyProtection="1">
      <alignment horizontal="left" wrapText="1"/>
      <protection hidden="1"/>
    </xf>
    <xf numFmtId="0" fontId="5" fillId="0" borderId="0" xfId="3" applyNumberFormat="1" applyFont="1" applyFill="1" applyAlignment="1">
      <alignment wrapText="1"/>
    </xf>
    <xf numFmtId="0" fontId="5" fillId="0" borderId="0" xfId="3" applyNumberFormat="1" applyFont="1" applyAlignment="1">
      <alignment wrapText="1"/>
    </xf>
    <xf numFmtId="165" fontId="1" fillId="0" borderId="1" xfId="3" applyNumberFormat="1" applyFont="1" applyFill="1" applyBorder="1" applyAlignment="1" applyProtection="1">
      <alignment horizontal="right" wrapText="1"/>
      <protection hidden="1"/>
    </xf>
    <xf numFmtId="49" fontId="1" fillId="0" borderId="1" xfId="3" applyNumberFormat="1" applyFont="1" applyFill="1" applyBorder="1" applyAlignment="1" applyProtection="1">
      <alignment horizontal="right" wrapText="1"/>
      <protection hidden="1"/>
    </xf>
    <xf numFmtId="4" fontId="8" fillId="2" borderId="1" xfId="3" applyNumberFormat="1" applyFont="1" applyFill="1" applyBorder="1" applyAlignment="1" applyProtection="1">
      <protection hidden="1"/>
    </xf>
    <xf numFmtId="4" fontId="8" fillId="2" borderId="14" xfId="3" applyNumberFormat="1" applyFont="1" applyFill="1" applyBorder="1" applyAlignment="1" applyProtection="1">
      <protection hidden="1"/>
    </xf>
    <xf numFmtId="4" fontId="8" fillId="0" borderId="1" xfId="3" applyNumberFormat="1" applyFont="1" applyFill="1" applyBorder="1" applyAlignment="1" applyProtection="1">
      <protection hidden="1"/>
    </xf>
    <xf numFmtId="4" fontId="8" fillId="0" borderId="14" xfId="3" applyNumberFormat="1" applyFont="1" applyFill="1" applyBorder="1" applyAlignment="1" applyProtection="1">
      <protection hidden="1"/>
    </xf>
    <xf numFmtId="4" fontId="12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/>
    <xf numFmtId="4" fontId="5" fillId="0" borderId="1" xfId="3" applyNumberFormat="1" applyFont="1" applyFill="1" applyBorder="1" applyAlignment="1" applyProtection="1">
      <protection hidden="1"/>
    </xf>
    <xf numFmtId="4" fontId="13" fillId="0" borderId="14" xfId="3" applyNumberFormat="1" applyFont="1" applyFill="1" applyBorder="1" applyAlignment="1"/>
    <xf numFmtId="4" fontId="8" fillId="0" borderId="14" xfId="3" applyNumberFormat="1" applyFont="1" applyFill="1" applyBorder="1" applyAlignment="1"/>
    <xf numFmtId="4" fontId="11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 applyProtection="1">
      <protection hidden="1"/>
    </xf>
    <xf numFmtId="4" fontId="16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 applyProtection="1">
      <protection hidden="1"/>
    </xf>
    <xf numFmtId="4" fontId="1" fillId="0" borderId="14" xfId="3" applyNumberFormat="1" applyFont="1" applyFill="1" applyBorder="1" applyAlignment="1" applyProtection="1">
      <protection hidden="1"/>
    </xf>
    <xf numFmtId="4" fontId="1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/>
    <xf numFmtId="4" fontId="5" fillId="0" borderId="1" xfId="3" applyNumberFormat="1" applyFont="1" applyFill="1" applyBorder="1" applyAlignment="1"/>
    <xf numFmtId="4" fontId="8" fillId="0" borderId="0" xfId="3" applyNumberFormat="1" applyFont="1" applyFill="1" applyBorder="1" applyAlignment="1"/>
    <xf numFmtId="4" fontId="5" fillId="0" borderId="0" xfId="3" applyNumberFormat="1" applyFont="1" applyFill="1" applyBorder="1" applyAlignment="1"/>
    <xf numFmtId="4" fontId="5" fillId="0" borderId="0" xfId="3" applyNumberFormat="1" applyFont="1" applyFill="1"/>
    <xf numFmtId="4" fontId="5" fillId="0" borderId="0" xfId="3" applyNumberFormat="1" applyFont="1"/>
    <xf numFmtId="4" fontId="6" fillId="0" borderId="1" xfId="2" applyNumberFormat="1" applyFont="1" applyFill="1" applyBorder="1" applyAlignment="1" applyProtection="1">
      <protection hidden="1"/>
    </xf>
    <xf numFmtId="4" fontId="7" fillId="0" borderId="1" xfId="2" applyNumberFormat="1" applyFont="1" applyFill="1" applyBorder="1"/>
    <xf numFmtId="4" fontId="6" fillId="0" borderId="1" xfId="2" applyNumberFormat="1" applyFont="1" applyFill="1" applyBorder="1"/>
    <xf numFmtId="4" fontId="9" fillId="0" borderId="1" xfId="2" applyNumberFormat="1" applyFont="1" applyFill="1" applyBorder="1"/>
    <xf numFmtId="4" fontId="10" fillId="0" borderId="1" xfId="2" applyNumberFormat="1" applyFont="1" applyFill="1" applyBorder="1"/>
    <xf numFmtId="4" fontId="10" fillId="0" borderId="1" xfId="2" applyNumberFormat="1" applyFont="1" applyFill="1" applyBorder="1" applyAlignment="1" applyProtection="1">
      <protection hidden="1"/>
    </xf>
    <xf numFmtId="4" fontId="5" fillId="0" borderId="1" xfId="2" applyNumberFormat="1" applyFont="1" applyFill="1" applyBorder="1"/>
    <xf numFmtId="4" fontId="9" fillId="0" borderId="1" xfId="2" applyNumberFormat="1" applyFont="1" applyBorder="1"/>
    <xf numFmtId="4" fontId="5" fillId="0" borderId="1" xfId="2" applyNumberFormat="1" applyFont="1" applyBorder="1"/>
    <xf numFmtId="4" fontId="10" fillId="0" borderId="1" xfId="2" applyNumberFormat="1" applyFont="1" applyBorder="1"/>
    <xf numFmtId="4" fontId="7" fillId="0" borderId="1" xfId="2" applyNumberFormat="1" applyFont="1" applyBorder="1"/>
    <xf numFmtId="4" fontId="6" fillId="3" borderId="16" xfId="2" applyNumberFormat="1" applyFont="1" applyFill="1" applyBorder="1" applyAlignment="1" applyProtection="1">
      <alignment vertical="center"/>
      <protection hidden="1"/>
    </xf>
    <xf numFmtId="0" fontId="17" fillId="0" borderId="19" xfId="0" applyFont="1" applyBorder="1" applyAlignment="1">
      <alignment horizontal="left" wrapText="1"/>
    </xf>
    <xf numFmtId="164" fontId="4" fillId="0" borderId="1" xfId="3" applyNumberFormat="1" applyFont="1" applyFill="1" applyBorder="1" applyAlignment="1" applyProtection="1">
      <alignment wrapText="1"/>
      <protection hidden="1"/>
    </xf>
    <xf numFmtId="165" fontId="4" fillId="0" borderId="1" xfId="3" applyNumberFormat="1" applyFont="1" applyFill="1" applyBorder="1" applyAlignment="1" applyProtection="1">
      <alignment wrapText="1"/>
      <protection hidden="1"/>
    </xf>
    <xf numFmtId="49" fontId="4" fillId="0" borderId="1" xfId="3" applyNumberFormat="1" applyFont="1" applyFill="1" applyBorder="1" applyAlignment="1" applyProtection="1">
      <alignment horizontal="center" wrapText="1"/>
      <protection hidden="1"/>
    </xf>
    <xf numFmtId="4" fontId="4" fillId="0" borderId="1" xfId="3" applyNumberFormat="1" applyFont="1" applyFill="1" applyBorder="1" applyAlignment="1" applyProtection="1">
      <protection hidden="1"/>
    </xf>
    <xf numFmtId="4" fontId="4" fillId="0" borderId="14" xfId="3" applyNumberFormat="1" applyFont="1" applyFill="1" applyBorder="1" applyAlignment="1"/>
    <xf numFmtId="49" fontId="15" fillId="0" borderId="1" xfId="0" applyNumberFormat="1" applyFont="1" applyBorder="1" applyAlignment="1">
      <alignment wrapText="1"/>
    </xf>
    <xf numFmtId="0" fontId="6" fillId="3" borderId="17" xfId="2" applyNumberFormat="1" applyFont="1" applyFill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6" fillId="0" borderId="18" xfId="2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Alignment="1">
      <alignment wrapText="1"/>
    </xf>
    <xf numFmtId="0" fontId="6" fillId="0" borderId="0" xfId="3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_Tmp2" xfId="2"/>
    <cellStyle name="Обычный_Tmp7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6.xml"/><Relationship Id="rId34" Type="http://schemas.openxmlformats.org/officeDocument/2006/relationships/revisionLog" Target="revisionLog2.xml"/><Relationship Id="rId33" Type="http://schemas.openxmlformats.org/officeDocument/2006/relationships/revisionLog" Target="revisionLog11.xml"/><Relationship Id="rId38" Type="http://schemas.openxmlformats.org/officeDocument/2006/relationships/revisionLog" Target="revisionLog5.xml"/><Relationship Id="rId41" Type="http://schemas.openxmlformats.org/officeDocument/2006/relationships/revisionLog" Target="revisionLog1.xml"/><Relationship Id="rId37" Type="http://schemas.openxmlformats.org/officeDocument/2006/relationships/revisionLog" Target="revisionLog4.xml"/><Relationship Id="rId40" Type="http://schemas.openxmlformats.org/officeDocument/2006/relationships/revisionLog" Target="revisionLog12.xml"/><Relationship Id="rId36" Type="http://schemas.openxmlformats.org/officeDocument/2006/relationships/revisionLog" Target="revisionLog121.xml"/><Relationship Id="rId35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guid="{971670A4-5C97-4B85-B4BB-B064B896D6EB}" diskRevisions="1" revisionId="7534" version="13">
  <header guid="{4192DA8B-0FBF-4CCF-9C11-1B80048E5F6D}" dateTime="2018-01-09T15:00:30" maxSheetId="4" userName="127" r:id="rId33" minRId="7436" maxRId="7439">
    <sheetIdMap count="3">
      <sheetId val="2"/>
      <sheetId val="1"/>
      <sheetId val="3"/>
    </sheetIdMap>
  </header>
  <header guid="{66178C02-A60E-4512-9F5B-3D517675292B}" dateTime="2018-01-27T12:32:53" maxSheetId="4" userName="128" r:id="rId34" minRId="7443" maxRId="7461">
    <sheetIdMap count="3">
      <sheetId val="2"/>
      <sheetId val="1"/>
      <sheetId val="3"/>
    </sheetIdMap>
  </header>
  <header guid="{4B6138B7-C5E8-416A-B238-A8BDD25AE4AD}" dateTime="2018-01-27T12:39:28" maxSheetId="4" userName="128" r:id="rId35" minRId="7463">
    <sheetIdMap count="3">
      <sheetId val="2"/>
      <sheetId val="1"/>
      <sheetId val="3"/>
    </sheetIdMap>
  </header>
  <header guid="{C2AC71F4-D828-4568-98F2-AFEB99128E67}" dateTime="2018-01-29T15:02:38" maxSheetId="4" userName="Юрист" r:id="rId36" minRId="7464" maxRId="7465">
    <sheetIdMap count="3">
      <sheetId val="2"/>
      <sheetId val="1"/>
      <sheetId val="3"/>
    </sheetIdMap>
  </header>
  <header guid="{7FC63358-28DA-4131-85AE-528226E6285A}" dateTime="2018-02-09T17:34:39" maxSheetId="4" userName="128" r:id="rId37" minRId="7467" maxRId="7474">
    <sheetIdMap count="3">
      <sheetId val="2"/>
      <sheetId val="1"/>
      <sheetId val="3"/>
    </sheetIdMap>
  </header>
  <header guid="{C311CA7A-573C-4D5A-B868-E3A1FB2C1B83}" dateTime="2018-02-26T15:32:26" maxSheetId="4" userName="128" r:id="rId38" minRId="7475" maxRId="7528">
    <sheetIdMap count="3">
      <sheetId val="2"/>
      <sheetId val="1"/>
      <sheetId val="3"/>
    </sheetIdMap>
  </header>
  <header guid="{66CE4949-DA2C-4887-A79A-B2DE1D5F6367}" dateTime="2018-02-26T16:19:03" maxSheetId="4" userName="128" r:id="rId39">
    <sheetIdMap count="3">
      <sheetId val="2"/>
      <sheetId val="1"/>
      <sheetId val="3"/>
    </sheetIdMap>
  </header>
  <header guid="{9A02401A-5CAF-42D3-8307-10CBC9930D76}" dateTime="2018-02-28T10:37:01" maxSheetId="4" userName="21" r:id="rId40" minRId="7529" maxRId="7530">
    <sheetIdMap count="3">
      <sheetId val="2"/>
      <sheetId val="1"/>
      <sheetId val="3"/>
    </sheetIdMap>
  </header>
  <header guid="{971670A4-5C97-4B85-B4BB-B064B896D6EB}" dateTime="2018-03-01T14:19:36" maxSheetId="4" userName="Юрист" r:id="rId41" minRId="7532" maxRId="7533">
    <sheetIdMap count="3">
      <sheetId val="2"/>
      <sheetId val="1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532" sId="1">
    <oc r="F3" t="inlineStr">
      <is>
        <t xml:space="preserve">№  219  от 28.02.2018 </t>
      </is>
    </oc>
    <nc r="F3" t="inlineStr">
      <is>
        <t xml:space="preserve">№  319  от 28.02.2018 </t>
      </is>
    </nc>
  </rcc>
  <rcc rId="7533" sId="2">
    <oc r="D3" t="inlineStr">
      <is>
        <t>№  219    от 28.02.2018</t>
      </is>
    </oc>
    <nc r="D3" t="inlineStr">
      <is>
        <t>№  319    от 28.02.2018</t>
      </is>
    </nc>
  </rcc>
  <rcv guid="{1D456867-ECB1-4D8E-874D-17CC7019B8E5}" action="delete"/>
  <rdn rId="0" localSheetId="1" customView="1" name="Z_1D456867_ECB1_4D8E_874D_17CC7019B8E5_.wvu.FilterData" hidden="1" oldHidden="1">
    <formula>Вед2018!$E$1:$E$347</formula>
    <oldFormula>Вед2018!$E$1:$E$347</oldFormula>
  </rdn>
  <rcv guid="{1D456867-ECB1-4D8E-874D-17CC7019B8E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7436" sId="1">
    <oc r="E150" t="inlineStr">
      <is>
        <t>0241806500</t>
      </is>
    </oc>
    <nc r="E150" t="inlineStr">
      <is>
        <t>0240176500</t>
      </is>
    </nc>
  </rcc>
  <rcc rId="7437" sId="1">
    <oc r="E151" t="inlineStr">
      <is>
        <t>0241806500</t>
      </is>
    </oc>
    <nc r="E151" t="inlineStr">
      <is>
        <t>0240176500</t>
      </is>
    </nc>
  </rcc>
  <rcc rId="7438" sId="1">
    <oc r="E152" t="inlineStr">
      <is>
        <t>0241806500</t>
      </is>
    </oc>
    <nc r="E152" t="inlineStr">
      <is>
        <t>0240176500</t>
      </is>
    </nc>
  </rcc>
  <rcc rId="7439" sId="1">
    <oc r="E153" t="inlineStr">
      <is>
        <t>0241806500</t>
      </is>
    </oc>
    <nc r="E153" t="inlineStr">
      <is>
        <t>0240176500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7529" sId="1">
    <oc r="F3" t="inlineStr">
      <is>
        <t xml:space="preserve">№    от 28.02.2018 </t>
      </is>
    </oc>
    <nc r="F3" t="inlineStr">
      <is>
        <t xml:space="preserve">№  219  от 28.02.2018 </t>
      </is>
    </nc>
  </rcc>
  <rcc rId="7530" sId="2">
    <oc r="D3" t="inlineStr">
      <is>
        <t>№      от 28.02.2018</t>
      </is>
    </oc>
    <nc r="D3" t="inlineStr">
      <is>
        <t>№  219    от 28.02.2018</t>
      </is>
    </nc>
  </rcc>
  <rdn rId="0" localSheetId="1" customView="1" name="Z_50CBCF93_2CCE_46AB_B05B_EAEB477D4633_.wvu.FilterData" hidden="1" oldHidden="1">
    <formula>Вед2018!$E$1:$E$347</formula>
  </rdn>
  <rcv guid="{50CBCF93-2CCE-46AB-B05B-EAEB477D4633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464" sId="1">
    <oc r="F3" t="inlineStr">
      <is>
        <t xml:space="preserve">№ от 29.01.2018 </t>
      </is>
    </oc>
    <nc r="F3" t="inlineStr">
      <is>
        <t xml:space="preserve">№317 от 29.01.2018 </t>
      </is>
    </nc>
  </rcc>
  <rcc rId="7465" sId="2">
    <oc r="D3" t="inlineStr">
      <is>
        <t>№    от 29.01.2018</t>
      </is>
    </oc>
    <nc r="D3" t="inlineStr">
      <is>
        <t>№  317  от 29.01.2018</t>
      </is>
    </nc>
  </rcc>
  <rdn rId="0" localSheetId="1" customView="1" name="Z_1D456867_ECB1_4D8E_874D_17CC7019B8E5_.wvu.FilterData" hidden="1" oldHidden="1">
    <formula>Вед2018!$E$1:$E$343</formula>
  </rdn>
  <rcv guid="{1D456867-ECB1-4D8E-874D-17CC7019B8E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3" sId="1">
    <oc r="E1" t="inlineStr">
      <is>
        <t>Приложение № 8</t>
      </is>
    </oc>
    <nc r="E1" t="inlineStr">
      <is>
        <t>Приложение № 4</t>
      </is>
    </nc>
  </rcc>
  <rcc rId="7444" sId="1" numFmtId="4">
    <oc r="G106">
      <v>2522500</v>
    </oc>
    <nc r="G106">
      <f>2522500+54325.99</f>
    </nc>
  </rcc>
  <rfmt sheetId="1" sqref="G12:H293">
    <dxf>
      <numFmt numFmtId="4" formatCode="#,##0.00"/>
    </dxf>
  </rfmt>
  <rrc rId="7445" sId="1" ref="A50:XFD50" action="insertRow"/>
  <rcc rId="7446" sId="1">
    <nc r="A50" t="inlineStr">
      <is>
        <t xml:space="preserve">Уплата прочих налогов, сборов </t>
      </is>
    </nc>
  </rcc>
  <rcc rId="7447" sId="1" numFmtId="4">
    <nc r="B50">
      <v>650</v>
    </nc>
  </rcc>
  <rcc rId="7448" sId="1" numFmtId="4">
    <nc r="C50">
      <v>1</v>
    </nc>
  </rcc>
  <rcc rId="7449" sId="1" numFmtId="4">
    <nc r="D50">
      <v>13</v>
    </nc>
  </rcc>
  <rcc rId="7450" sId="1">
    <nc r="E50" t="inlineStr">
      <is>
        <t>0700102400</t>
      </is>
    </nc>
  </rcc>
  <rcc rId="7451" sId="1" numFmtId="4">
    <nc r="F50">
      <v>852</v>
    </nc>
  </rcc>
  <rcc rId="7452" sId="1" numFmtId="4">
    <nc r="G50">
      <v>30000</v>
    </nc>
  </rcc>
  <rcc rId="7453" sId="1">
    <oc r="A51" t="inlineStr">
      <is>
        <t xml:space="preserve">Уплата прочих налогов, сборов </t>
      </is>
    </oc>
    <nc r="A51" t="inlineStr">
      <is>
        <t>Уплата иных платежей</t>
      </is>
    </nc>
  </rcc>
  <rcc rId="7454" sId="1" numFmtId="4">
    <oc r="F51">
      <v>852</v>
    </oc>
    <nc r="F51">
      <v>853</v>
    </nc>
  </rcc>
  <rcc rId="7455" sId="1">
    <oc r="G48">
      <f>G49+G51</f>
    </oc>
    <nc r="G48">
      <f>G49+G51+G50</f>
    </nc>
  </rcc>
  <rcc rId="7456" sId="1" numFmtId="4">
    <oc r="G181">
      <v>263400</v>
    </oc>
    <nc r="G181">
      <f>263400-56600</f>
    </nc>
  </rcc>
  <rcc rId="7457" sId="1" numFmtId="4">
    <oc r="G182">
      <v>2023000</v>
    </oc>
    <nc r="G182">
      <f>2023000+56600</f>
    </nc>
  </rcc>
  <rcc rId="7458" sId="1" numFmtId="4">
    <oc r="G51">
      <v>30000</v>
    </oc>
    <nc r="G51">
      <v>158671.09</v>
    </nc>
  </rcc>
  <rcc rId="7459" sId="2">
    <oc r="D1" t="inlineStr">
      <is>
        <t>Приложение № 4</t>
      </is>
    </oc>
    <nc r="D1" t="inlineStr">
      <is>
        <t>Приложение № 2</t>
      </is>
    </nc>
  </rcc>
  <rcc rId="7460" sId="2">
    <oc r="D3" t="inlineStr">
      <is>
        <t>№309 от 29.12.2017</t>
      </is>
    </oc>
    <nc r="D3" t="inlineStr">
      <is>
        <t>№    от 29.01.2018</t>
      </is>
    </nc>
  </rcc>
  <rfmt sheetId="2" sqref="D8:E39">
    <dxf>
      <numFmt numFmtId="4" formatCode="#,##0.00"/>
    </dxf>
  </rfmt>
  <rcc rId="7461" sId="1">
    <oc r="F3" t="inlineStr">
      <is>
        <t>№309 от 29.12.2017</t>
      </is>
    </oc>
    <nc r="F3" t="inlineStr">
      <is>
        <t xml:space="preserve">№ от 29.01.2018 </t>
      </is>
    </nc>
  </rcc>
  <rcv guid="{92CDF3B4-C714-4C4F-B6E7-8E2145A85B5B}" action="delete"/>
  <rdn rId="0" localSheetId="1" customView="1" name="Z_92CDF3B4_C714_4C4F_B6E7_8E2145A85B5B_.wvu.FilterData" hidden="1" oldHidden="1">
    <formula>Вед2018!$E$1:$E$343</formula>
    <oldFormula>Вед2018!$A$10:$G$217</oldFormula>
  </rdn>
  <rcv guid="{92CDF3B4-C714-4C4F-B6E7-8E2145A85B5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3" sId="1" numFmtId="4">
    <oc r="G51">
      <v>158671.09</v>
    </oc>
    <nc r="G51">
      <f>120485.85+10000+28185.14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7" sId="1">
    <oc r="E191" t="inlineStr">
      <is>
        <t>6000082440</t>
      </is>
    </oc>
    <nc r="E191" t="inlineStr">
      <is>
        <t>6000082580</t>
      </is>
    </nc>
  </rcc>
  <rcc rId="7468" sId="1">
    <oc r="E192" t="inlineStr">
      <is>
        <t>6000082440</t>
      </is>
    </oc>
    <nc r="E192" t="inlineStr">
      <is>
        <t>6000082580</t>
      </is>
    </nc>
  </rcc>
  <rcc rId="7469" sId="1">
    <oc r="E193" t="inlineStr">
      <is>
        <t>6000082440</t>
      </is>
    </oc>
    <nc r="E193" t="inlineStr">
      <is>
        <t>6000082580</t>
      </is>
    </nc>
  </rcc>
  <rcc rId="7470" sId="1">
    <oc r="E194" t="inlineStr">
      <is>
        <t>6000082440</t>
      </is>
    </oc>
    <nc r="E194" t="inlineStr">
      <is>
        <t>6000082580</t>
      </is>
    </nc>
  </rcc>
  <rcc rId="7471" sId="1">
    <oc r="E195" t="inlineStr">
      <is>
        <t>60000S2440</t>
      </is>
    </oc>
    <nc r="E195" t="inlineStr">
      <is>
        <t>60000S2580</t>
      </is>
    </nc>
  </rcc>
  <rcc rId="7472" sId="1">
    <oc r="E196" t="inlineStr">
      <is>
        <t>60000S2440</t>
      </is>
    </oc>
    <nc r="E196" t="inlineStr">
      <is>
        <t>60000S2580</t>
      </is>
    </nc>
  </rcc>
  <rcc rId="7473" sId="1">
    <oc r="E197" t="inlineStr">
      <is>
        <t>60000S2440</t>
      </is>
    </oc>
    <nc r="E197" t="inlineStr">
      <is>
        <t>60000S2580</t>
      </is>
    </nc>
  </rcc>
  <rcc rId="7474" sId="1">
    <oc r="E198" t="inlineStr">
      <is>
        <t>60000S2440</t>
      </is>
    </oc>
    <nc r="E198" t="inlineStr">
      <is>
        <t>60000S2580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5" sId="1">
    <oc r="F3" t="inlineStr">
      <is>
        <t xml:space="preserve">№317 от 29.01.2018 </t>
      </is>
    </oc>
    <nc r="F3" t="inlineStr">
      <is>
        <t xml:space="preserve">№    от 28.02.2018 </t>
      </is>
    </nc>
  </rcc>
  <rcc rId="7476" sId="1" numFmtId="4">
    <oc r="G148">
      <v>220000</v>
    </oc>
    <nc r="G148">
      <f>220000-76000</f>
    </nc>
  </rcc>
  <rcc rId="7477" sId="1">
    <oc r="G51">
      <f>120485.85+10000+28185.14</f>
    </oc>
    <nc r="G51">
      <f>120485.85+10000+28185.14-120485.85</f>
    </nc>
  </rcc>
  <rcc rId="7478" sId="1">
    <oc r="G46">
      <v>837700</v>
    </oc>
    <nc r="G46">
      <f>837700+120485.85+39150</f>
    </nc>
  </rcc>
  <rcc rId="7479" sId="1" numFmtId="4">
    <oc r="G117">
      <v>280500</v>
    </oc>
    <nc r="G117">
      <f>280500-39150</f>
    </nc>
  </rcc>
  <rrc rId="7480" sId="1" ref="A187:XFD190" action="insertRow"/>
  <rcc rId="7481" sId="1">
    <nc r="A187" t="inlineStr">
      <is>
        <t>Основное мероприятие «Сохранение, развитие, популяризация традиций культуры»</t>
      </is>
    </nc>
  </rcc>
  <rcc rId="7482" sId="1" numFmtId="4">
    <nc r="B187">
      <v>650</v>
    </nc>
  </rcc>
  <rcc rId="7483" sId="1" numFmtId="4">
    <nc r="C187">
      <v>8</v>
    </nc>
  </rcc>
  <rcc rId="7484" sId="1" numFmtId="4">
    <nc r="D187">
      <v>1</v>
    </nc>
  </rcc>
  <rcc rId="7485" sId="1">
    <nc r="E187" t="inlineStr">
      <is>
        <t>0510300000</t>
      </is>
    </nc>
  </rcc>
  <rcc rId="7486" sId="1">
    <nc r="G187">
      <f>G188</f>
    </nc>
  </rcc>
  <rcc rId="7487" sId="1">
    <nc r="A188" t="inlineStr">
      <is>
        <t>Закупка товаров, работ и услуг для обеспечения государственных (муниципальных) нужд</t>
      </is>
    </nc>
  </rcc>
  <rcc rId="7488" sId="1" numFmtId="4">
    <nc r="B188">
      <v>650</v>
    </nc>
  </rcc>
  <rcc rId="7489" sId="1" numFmtId="4">
    <nc r="C188">
      <v>8</v>
    </nc>
  </rcc>
  <rcc rId="7490" sId="1" numFmtId="4">
    <nc r="D188">
      <v>1</v>
    </nc>
  </rcc>
  <rcc rId="7491" sId="1">
    <nc r="E188" t="inlineStr">
      <is>
        <t>0510300590</t>
      </is>
    </nc>
  </rcc>
  <rcc rId="7492" sId="1" numFmtId="4">
    <nc r="F188">
      <v>200</v>
    </nc>
  </rcc>
  <rcc rId="7493" sId="1">
    <nc r="G188">
      <f>G189</f>
    </nc>
  </rcc>
  <rcc rId="7494" sId="1">
    <nc r="A189" t="inlineStr">
      <is>
        <t>Иные закупки товаров,работ и услуг для обеспечения государственных(муниципальных )нужд</t>
      </is>
    </nc>
  </rcc>
  <rcc rId="7495" sId="1" numFmtId="4">
    <nc r="B189">
      <v>650</v>
    </nc>
  </rcc>
  <rcc rId="7496" sId="1" numFmtId="4">
    <nc r="C189">
      <v>8</v>
    </nc>
  </rcc>
  <rcc rId="7497" sId="1" numFmtId="4">
    <nc r="D189">
      <v>1</v>
    </nc>
  </rcc>
  <rcc rId="7498" sId="1">
    <nc r="E189" t="inlineStr">
      <is>
        <t>0510300590</t>
      </is>
    </nc>
  </rcc>
  <rcc rId="7499" sId="1" numFmtId="4">
    <nc r="F189">
      <v>240</v>
    </nc>
  </rcc>
  <rcc rId="7500" sId="1">
    <nc r="G189">
      <f>G190</f>
    </nc>
  </rcc>
  <rcc rId="7501" sId="1">
    <nc r="A190" t="inlineStr">
      <is>
        <t>Прочая закупка товаров,работ и услуг для обеспечения государственных(муниципальных )нужд</t>
      </is>
    </nc>
  </rcc>
  <rcc rId="7502" sId="1" numFmtId="4">
    <nc r="B190">
      <v>650</v>
    </nc>
  </rcc>
  <rcc rId="7503" sId="1" numFmtId="4">
    <nc r="C190">
      <v>8</v>
    </nc>
  </rcc>
  <rcc rId="7504" sId="1" numFmtId="4">
    <nc r="D190">
      <v>1</v>
    </nc>
  </rcc>
  <rcc rId="7505" sId="1">
    <nc r="E190" t="inlineStr">
      <is>
        <t>0510300590</t>
      </is>
    </nc>
  </rcc>
  <rcc rId="7506" sId="1" numFmtId="4">
    <nc r="F190">
      <v>244</v>
    </nc>
  </rcc>
  <rcc rId="7507" sId="1" numFmtId="4">
    <nc r="G190">
      <v>40000</v>
    </nc>
  </rcc>
  <rcc rId="7508" sId="1" xfDxf="1" s="1" dxf="1">
    <oc r="A191" t="inlineStr">
      <is>
        <t>Основное мероприятие «Сохранение, развитие, популяризация традиций культуры»</t>
      </is>
    </oc>
    <nc r="A191" t="inlineStr">
      <is>
        <t>Иные межбюджетные трансферты на реализацию прочих мероприятий в рамках подпрограммы "Укрепление единого культурного пространства"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7509" sId="1">
    <oc r="G192">
      <f>G193</f>
    </oc>
    <nc r="G192">
      <f>G193</f>
    </nc>
  </rcc>
  <rcc rId="7510" sId="1">
    <oc r="G193">
      <f>G194</f>
    </oc>
    <nc r="G193">
      <f>G194</f>
    </nc>
  </rcc>
  <rcc rId="7511" sId="1">
    <oc r="E192" t="inlineStr">
      <is>
        <t>0510300590</t>
      </is>
    </oc>
    <nc r="E192" t="inlineStr">
      <is>
        <t>0520370050</t>
      </is>
    </nc>
  </rcc>
  <rcc rId="7512" sId="1">
    <oc r="E193" t="inlineStr">
      <is>
        <t>0510300590</t>
      </is>
    </oc>
    <nc r="E193" t="inlineStr">
      <is>
        <t>0520370050</t>
      </is>
    </nc>
  </rcc>
  <rcc rId="7513" sId="1">
    <oc r="E194" t="inlineStr">
      <is>
        <t>0510300590</t>
      </is>
    </oc>
    <nc r="E194" t="inlineStr">
      <is>
        <t>0520370050</t>
      </is>
    </nc>
  </rcc>
  <rcc rId="7514" sId="1" numFmtId="4">
    <oc r="G194">
      <v>40000</v>
    </oc>
    <nc r="G194">
      <v>100000</v>
    </nc>
  </rcc>
  <rcc rId="7515" sId="1">
    <oc r="E191" t="inlineStr">
      <is>
        <t>0510300000</t>
      </is>
    </oc>
    <nc r="E191" t="inlineStr">
      <is>
        <t>0520370050</t>
      </is>
    </nc>
  </rcc>
  <rcc rId="7516" sId="1">
    <oc r="G191">
      <f>G192</f>
    </oc>
    <nc r="G191">
      <f>G192</f>
    </nc>
  </rcc>
  <rfmt sheetId="1" sqref="A187:XFD187" start="0" length="2147483647">
    <dxf>
      <font>
        <b/>
      </font>
    </dxf>
  </rfmt>
  <rfmt sheetId="1" sqref="A191:XFD191" start="0" length="2147483647">
    <dxf>
      <font>
        <b/>
      </font>
    </dxf>
  </rfmt>
  <rfmt sheetId="1" sqref="A195:XFD195" start="0" length="2147483647">
    <dxf>
      <font>
        <b/>
      </font>
    </dxf>
  </rfmt>
  <rcc rId="7517" sId="1">
    <oc r="G172">
      <f>G173+G195+G191+G199</f>
    </oc>
    <nc r="G172">
      <f>G173+G187</f>
    </nc>
  </rcc>
  <rcc rId="7518" sId="1">
    <oc r="G171">
      <f>G172</f>
    </oc>
    <nc r="G171">
      <f>G172+G191</f>
    </nc>
  </rcc>
  <rcc rId="7519" sId="1">
    <oc r="G170">
      <f>G171</f>
    </oc>
    <nc r="G170">
      <f>G171+G195+G199</f>
    </nc>
  </rcc>
  <rfmt sheetId="1" sqref="A199:H199" start="0" length="2147483647">
    <dxf>
      <font>
        <b/>
      </font>
    </dxf>
  </rfmt>
  <rcc rId="7520" sId="1" numFmtId="4">
    <oc r="G20">
      <v>1072200</v>
    </oc>
    <nc r="G20">
      <f>1072200+169060.02</f>
    </nc>
  </rcc>
  <rcc rId="7521" sId="1" numFmtId="4">
    <oc r="G21">
      <v>323800</v>
    </oc>
    <nc r="G21">
      <f>323800+51056.13</f>
    </nc>
  </rcc>
  <rcc rId="7522" sId="1" numFmtId="4">
    <oc r="G28">
      <v>5956500</v>
    </oc>
    <nc r="G28">
      <f>5956500+290993.89</f>
    </nc>
  </rcc>
  <rcc rId="7523" sId="1" numFmtId="4">
    <oc r="G29">
      <v>1798900</v>
    </oc>
    <nc r="G29">
      <f>1798900+87880.15</f>
    </nc>
  </rcc>
  <rcc rId="7524" sId="1" numFmtId="4">
    <oc r="G176">
      <v>9841500</v>
    </oc>
    <nc r="G176">
      <f>9841500+307995.25</f>
    </nc>
  </rcc>
  <rcc rId="7525" sId="1" numFmtId="4">
    <oc r="G178">
      <v>2851000</v>
    </oc>
    <nc r="G178">
      <f>2851000+93014.56</f>
    </nc>
  </rcc>
  <rcc rId="7526" sId="1" numFmtId="4">
    <oc r="G97">
      <v>779500</v>
    </oc>
    <nc r="G97">
      <f>779500+22292</f>
    </nc>
  </rcc>
  <rcc rId="7527" sId="1">
    <oc r="G182">
      <f>2023000+56600</f>
    </oc>
    <nc r="G182">
      <f>2023000+56600+76000</f>
    </nc>
  </rcc>
  <rcc rId="7528" sId="2">
    <oc r="D3" t="inlineStr">
      <is>
        <t>№  317  от 29.01.2018</t>
      </is>
    </oc>
    <nc r="D3" t="inlineStr">
      <is>
        <t>№      от 28.02.2018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5:A17" start="0" length="0">
    <dxf>
      <border>
        <left style="thin">
          <color indexed="64"/>
        </left>
      </border>
    </dxf>
  </rfmt>
  <rfmt sheetId="1" sqref="A15:A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4192DA8B-0FBF-4CCF-9C11-1B80048E5F6D}" name="127" id="-816147553" dateTime="2018-01-09T15:00:02"/>
  <userInfo guid="{4192DA8B-0FBF-4CCF-9C11-1B80048E5F6D}" name="128" id="-819830281" dateTime="2018-01-27T12:24:1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1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1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2.bin"/><Relationship Id="rId16" Type="http://schemas.openxmlformats.org/officeDocument/2006/relationships/printerSettings" Target="../printerSettings/printerSettings36.bin"/><Relationship Id="rId20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30.bin"/><Relationship Id="rId19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Relationship Id="rId1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>
      <selection activeCell="G10" sqref="G10"/>
    </sheetView>
  </sheetViews>
  <sheetFormatPr defaultColWidth="9.33203125" defaultRowHeight="15.75"/>
  <cols>
    <col min="1" max="1" width="85.6640625" style="14" customWidth="1"/>
    <col min="2" max="2" width="9.83203125" style="14" customWidth="1"/>
    <col min="3" max="3" width="10.33203125" style="14" customWidth="1"/>
    <col min="4" max="4" width="17.1640625" style="23" customWidth="1"/>
    <col min="5" max="5" width="19.1640625" style="14" customWidth="1"/>
    <col min="6" max="6" width="3.1640625" style="14" customWidth="1"/>
    <col min="7" max="7" width="14.83203125" style="14" customWidth="1"/>
    <col min="8" max="16384" width="9.33203125" style="14"/>
  </cols>
  <sheetData>
    <row r="1" spans="1:6" ht="12.75" customHeight="1">
      <c r="A1" s="13"/>
      <c r="B1" s="24"/>
      <c r="C1" s="24"/>
      <c r="D1" s="24" t="s">
        <v>185</v>
      </c>
      <c r="E1" s="24"/>
    </row>
    <row r="2" spans="1:6" ht="12.75" customHeight="1">
      <c r="A2" s="13"/>
      <c r="B2" s="24"/>
      <c r="C2" s="24"/>
      <c r="D2" s="24" t="s">
        <v>74</v>
      </c>
      <c r="E2" s="24"/>
    </row>
    <row r="3" spans="1:6" ht="12.75" customHeight="1">
      <c r="A3" s="13"/>
      <c r="B3" s="24"/>
      <c r="C3" s="24"/>
      <c r="D3" s="24" t="s">
        <v>191</v>
      </c>
      <c r="E3" s="24"/>
    </row>
    <row r="4" spans="1:6" ht="13.5" customHeight="1">
      <c r="A4" s="13"/>
      <c r="B4" s="145"/>
      <c r="C4" s="145"/>
    </row>
    <row r="5" spans="1:6" s="15" customFormat="1" ht="36.6" customHeight="1" thickBot="1">
      <c r="A5" s="146" t="s">
        <v>152</v>
      </c>
      <c r="B5" s="146"/>
      <c r="C5" s="146"/>
      <c r="D5" s="147"/>
    </row>
    <row r="6" spans="1:6" s="16" customFormat="1" ht="47.25" customHeight="1" thickBot="1">
      <c r="A6" s="29" t="s">
        <v>2</v>
      </c>
      <c r="B6" s="30" t="s">
        <v>4</v>
      </c>
      <c r="C6" s="30" t="s">
        <v>5</v>
      </c>
      <c r="D6" s="31" t="s">
        <v>156</v>
      </c>
      <c r="E6" s="32" t="s">
        <v>19</v>
      </c>
    </row>
    <row r="7" spans="1:6" ht="13.5" customHeight="1">
      <c r="A7" s="27">
        <v>1</v>
      </c>
      <c r="B7" s="28">
        <v>2</v>
      </c>
      <c r="C7" s="28">
        <v>3</v>
      </c>
      <c r="D7" s="34">
        <v>4</v>
      </c>
      <c r="E7" s="33">
        <v>5</v>
      </c>
    </row>
    <row r="8" spans="1:6" s="18" customFormat="1" ht="15" customHeight="1">
      <c r="A8" s="74" t="s">
        <v>8</v>
      </c>
      <c r="B8" s="17">
        <v>1</v>
      </c>
      <c r="C8" s="17">
        <v>0</v>
      </c>
      <c r="D8" s="125">
        <f>D9+D10+D11+D12</f>
        <v>11505284.18</v>
      </c>
      <c r="E8" s="125">
        <f>E9+E10+E11+E12</f>
        <v>0</v>
      </c>
    </row>
    <row r="9" spans="1:6" ht="30.75" customHeight="1">
      <c r="A9" s="75" t="s">
        <v>10</v>
      </c>
      <c r="B9" s="19">
        <v>1</v>
      </c>
      <c r="C9" s="19">
        <v>2</v>
      </c>
      <c r="D9" s="126">
        <f>Вед2018!G14</f>
        <v>1616116.15</v>
      </c>
      <c r="E9" s="126">
        <f>Вед2018!H14</f>
        <v>0</v>
      </c>
      <c r="F9" s="95"/>
    </row>
    <row r="10" spans="1:6" ht="45.75" customHeight="1">
      <c r="A10" s="75" t="s">
        <v>11</v>
      </c>
      <c r="B10" s="19">
        <v>1</v>
      </c>
      <c r="C10" s="19">
        <v>4</v>
      </c>
      <c r="D10" s="126">
        <f>Вед2018!G22</f>
        <v>8426247.0399999991</v>
      </c>
      <c r="E10" s="126"/>
      <c r="F10" s="95"/>
    </row>
    <row r="11" spans="1:6">
      <c r="A11" s="75" t="s">
        <v>1</v>
      </c>
      <c r="B11" s="19">
        <v>1</v>
      </c>
      <c r="C11" s="19">
        <v>11</v>
      </c>
      <c r="D11" s="126">
        <f>Вед2018!G32</f>
        <v>100000</v>
      </c>
      <c r="E11" s="126"/>
      <c r="F11" s="95"/>
    </row>
    <row r="12" spans="1:6">
      <c r="A12" s="75" t="s">
        <v>9</v>
      </c>
      <c r="B12" s="19">
        <v>1</v>
      </c>
      <c r="C12" s="19">
        <v>13</v>
      </c>
      <c r="D12" s="126">
        <f>Вед2018!G37</f>
        <v>1362920.99</v>
      </c>
      <c r="E12" s="126"/>
      <c r="F12" s="95"/>
    </row>
    <row r="13" spans="1:6" s="16" customFormat="1">
      <c r="A13" s="76" t="s">
        <v>16</v>
      </c>
      <c r="B13" s="20">
        <v>2</v>
      </c>
      <c r="C13" s="20">
        <v>0</v>
      </c>
      <c r="D13" s="127">
        <f>Вед2018!G52</f>
        <v>393800</v>
      </c>
      <c r="E13" s="127">
        <f>E14</f>
        <v>393800</v>
      </c>
      <c r="F13" s="96"/>
    </row>
    <row r="14" spans="1:6">
      <c r="A14" s="75" t="s">
        <v>17</v>
      </c>
      <c r="B14" s="19">
        <v>2</v>
      </c>
      <c r="C14" s="19">
        <v>3</v>
      </c>
      <c r="D14" s="126">
        <f>Вед2018!G52</f>
        <v>393800</v>
      </c>
      <c r="E14" s="126">
        <f>D14</f>
        <v>393800</v>
      </c>
      <c r="F14" s="95"/>
    </row>
    <row r="15" spans="1:6">
      <c r="A15" s="76" t="s">
        <v>34</v>
      </c>
      <c r="B15" s="20">
        <v>3</v>
      </c>
      <c r="C15" s="20">
        <v>0</v>
      </c>
      <c r="D15" s="128">
        <f>D16+D18+D17</f>
        <v>103020</v>
      </c>
      <c r="E15" s="128">
        <f>E16+E18</f>
        <v>45390</v>
      </c>
      <c r="F15" s="95"/>
    </row>
    <row r="16" spans="1:6">
      <c r="A16" s="75" t="s">
        <v>35</v>
      </c>
      <c r="B16" s="21">
        <v>3</v>
      </c>
      <c r="C16" s="19">
        <v>4</v>
      </c>
      <c r="D16" s="126">
        <f>Вед2018!G61</f>
        <v>45390</v>
      </c>
      <c r="E16" s="126">
        <f>D16</f>
        <v>45390</v>
      </c>
      <c r="F16" s="95"/>
    </row>
    <row r="17" spans="1:8" ht="31.5">
      <c r="A17" s="75" t="s">
        <v>43</v>
      </c>
      <c r="B17" s="21">
        <v>3</v>
      </c>
      <c r="C17" s="19">
        <v>9</v>
      </c>
      <c r="D17" s="126">
        <f>Вед2018!G74</f>
        <v>37700</v>
      </c>
      <c r="E17" s="126"/>
      <c r="F17" s="95"/>
    </row>
    <row r="18" spans="1:8" ht="31.5">
      <c r="A18" s="75" t="s">
        <v>43</v>
      </c>
      <c r="B18" s="21">
        <v>3</v>
      </c>
      <c r="C18" s="19">
        <v>14</v>
      </c>
      <c r="D18" s="126">
        <f>Вед2018!G80</f>
        <v>19930</v>
      </c>
      <c r="E18" s="126"/>
      <c r="F18" s="95"/>
    </row>
    <row r="19" spans="1:8">
      <c r="A19" s="76" t="s">
        <v>27</v>
      </c>
      <c r="B19" s="20">
        <v>4</v>
      </c>
      <c r="C19" s="20">
        <v>0</v>
      </c>
      <c r="D19" s="128">
        <f>D20+D22+D21+D23</f>
        <v>5105767.99</v>
      </c>
      <c r="E19" s="128"/>
      <c r="F19" s="95"/>
    </row>
    <row r="20" spans="1:8">
      <c r="A20" s="77" t="s">
        <v>44</v>
      </c>
      <c r="B20" s="21">
        <v>4</v>
      </c>
      <c r="C20" s="19">
        <v>1</v>
      </c>
      <c r="D20" s="129">
        <f>Вед2018!G91</f>
        <v>1507192</v>
      </c>
      <c r="E20" s="126"/>
      <c r="F20" s="95"/>
    </row>
    <row r="21" spans="1:8">
      <c r="A21" s="77" t="s">
        <v>70</v>
      </c>
      <c r="B21" s="21">
        <v>4</v>
      </c>
      <c r="C21" s="19">
        <v>9</v>
      </c>
      <c r="D21" s="129">
        <f>Вед2018!G102</f>
        <v>3357225.99</v>
      </c>
      <c r="E21" s="126"/>
      <c r="F21" s="95"/>
    </row>
    <row r="22" spans="1:8">
      <c r="A22" s="75" t="s">
        <v>28</v>
      </c>
      <c r="B22" s="19">
        <v>4</v>
      </c>
      <c r="C22" s="19">
        <v>10</v>
      </c>
      <c r="D22" s="126">
        <f>Вед2018!G112</f>
        <v>241350</v>
      </c>
      <c r="E22" s="126"/>
      <c r="F22" s="95"/>
    </row>
    <row r="23" spans="1:8">
      <c r="A23" s="75" t="s">
        <v>76</v>
      </c>
      <c r="B23" s="19">
        <v>4</v>
      </c>
      <c r="C23" s="19">
        <v>12</v>
      </c>
      <c r="D23" s="126">
        <v>0</v>
      </c>
      <c r="E23" s="126"/>
      <c r="F23" s="95"/>
    </row>
    <row r="24" spans="1:8" s="18" customFormat="1">
      <c r="A24" s="74" t="s">
        <v>14</v>
      </c>
      <c r="B24" s="17">
        <v>5</v>
      </c>
      <c r="C24" s="17">
        <v>0</v>
      </c>
      <c r="D24" s="125">
        <f>D26+D27+D25+D28</f>
        <v>9700917</v>
      </c>
      <c r="E24" s="125"/>
      <c r="F24" s="97"/>
    </row>
    <row r="25" spans="1:8" s="18" customFormat="1">
      <c r="A25" s="77" t="s">
        <v>67</v>
      </c>
      <c r="B25" s="21">
        <v>5</v>
      </c>
      <c r="C25" s="21">
        <v>1</v>
      </c>
      <c r="D25" s="130">
        <f>Вед2018!G119</f>
        <v>410000</v>
      </c>
      <c r="E25" s="125"/>
      <c r="F25" s="97"/>
    </row>
    <row r="26" spans="1:8" s="18" customFormat="1">
      <c r="A26" s="77" t="s">
        <v>45</v>
      </c>
      <c r="B26" s="21">
        <v>5</v>
      </c>
      <c r="C26" s="21">
        <v>2</v>
      </c>
      <c r="D26" s="130">
        <f>Вед2018!G128</f>
        <v>6850000</v>
      </c>
      <c r="E26" s="130"/>
      <c r="F26" s="97"/>
    </row>
    <row r="27" spans="1:8">
      <c r="A27" s="75" t="s">
        <v>18</v>
      </c>
      <c r="B27" s="19">
        <v>5</v>
      </c>
      <c r="C27" s="19">
        <v>3</v>
      </c>
      <c r="D27" s="126">
        <f>Вед2018!G136</f>
        <v>2102843</v>
      </c>
      <c r="E27" s="126"/>
      <c r="F27" s="95"/>
      <c r="H27" s="47"/>
    </row>
    <row r="28" spans="1:8">
      <c r="A28" s="75" t="s">
        <v>132</v>
      </c>
      <c r="B28" s="19">
        <v>5</v>
      </c>
      <c r="C28" s="19">
        <v>5</v>
      </c>
      <c r="D28" s="126">
        <f>Вед2018!G155</f>
        <v>338074</v>
      </c>
      <c r="E28" s="126"/>
      <c r="F28" s="95"/>
      <c r="H28" s="47"/>
    </row>
    <row r="29" spans="1:8" s="18" customFormat="1">
      <c r="A29" s="74" t="s">
        <v>12</v>
      </c>
      <c r="B29" s="17">
        <v>7</v>
      </c>
      <c r="C29" s="17">
        <v>0</v>
      </c>
      <c r="D29" s="125">
        <f>D30</f>
        <v>332000</v>
      </c>
      <c r="E29" s="125"/>
      <c r="F29" s="97"/>
    </row>
    <row r="30" spans="1:8">
      <c r="A30" s="75" t="s">
        <v>15</v>
      </c>
      <c r="B30" s="19">
        <v>7</v>
      </c>
      <c r="C30" s="19">
        <v>7</v>
      </c>
      <c r="D30" s="126">
        <f>Вед2018!G160</f>
        <v>332000</v>
      </c>
      <c r="E30" s="126"/>
      <c r="F30" s="98"/>
    </row>
    <row r="31" spans="1:8" s="18" customFormat="1" ht="13.5" customHeight="1">
      <c r="A31" s="74" t="s">
        <v>39</v>
      </c>
      <c r="B31" s="17">
        <v>8</v>
      </c>
      <c r="C31" s="17">
        <v>0</v>
      </c>
      <c r="D31" s="125">
        <f>D32</f>
        <v>21934699.810000002</v>
      </c>
      <c r="E31" s="125"/>
      <c r="F31" s="48"/>
    </row>
    <row r="32" spans="1:8">
      <c r="A32" s="75" t="s">
        <v>13</v>
      </c>
      <c r="B32" s="19">
        <v>8</v>
      </c>
      <c r="C32" s="19">
        <v>1</v>
      </c>
      <c r="D32" s="126">
        <f>Вед2018!G170</f>
        <v>21934699.810000002</v>
      </c>
      <c r="E32" s="126"/>
      <c r="F32" s="98"/>
    </row>
    <row r="33" spans="1:7">
      <c r="A33" s="76" t="s">
        <v>29</v>
      </c>
      <c r="B33" s="20">
        <v>10</v>
      </c>
      <c r="C33" s="20">
        <v>0</v>
      </c>
      <c r="D33" s="128">
        <f>D34</f>
        <v>360000</v>
      </c>
      <c r="E33" s="131"/>
      <c r="F33" s="95"/>
    </row>
    <row r="34" spans="1:7">
      <c r="A34" s="77" t="s">
        <v>30</v>
      </c>
      <c r="B34" s="21">
        <v>10</v>
      </c>
      <c r="C34" s="21">
        <v>1</v>
      </c>
      <c r="D34" s="129">
        <f>Вед2018!G204</f>
        <v>360000</v>
      </c>
      <c r="E34" s="131"/>
      <c r="F34" s="95"/>
    </row>
    <row r="35" spans="1:7">
      <c r="A35" s="76" t="s">
        <v>77</v>
      </c>
      <c r="B35" s="20">
        <v>11</v>
      </c>
      <c r="C35" s="20">
        <v>0</v>
      </c>
      <c r="D35" s="132">
        <f>D36</f>
        <v>0</v>
      </c>
      <c r="E35" s="133"/>
    </row>
    <row r="36" spans="1:7">
      <c r="A36" s="77" t="s">
        <v>78</v>
      </c>
      <c r="B36" s="21">
        <v>11</v>
      </c>
      <c r="C36" s="21">
        <v>1</v>
      </c>
      <c r="D36" s="134">
        <v>0</v>
      </c>
      <c r="E36" s="133"/>
    </row>
    <row r="37" spans="1:7">
      <c r="A37" s="76" t="s">
        <v>31</v>
      </c>
      <c r="B37" s="20">
        <v>12</v>
      </c>
      <c r="C37" s="20">
        <v>0</v>
      </c>
      <c r="D37" s="132">
        <f>D38</f>
        <v>5000</v>
      </c>
      <c r="E37" s="135"/>
    </row>
    <row r="38" spans="1:7">
      <c r="A38" s="75" t="s">
        <v>32</v>
      </c>
      <c r="B38" s="19">
        <v>12</v>
      </c>
      <c r="C38" s="19">
        <v>4</v>
      </c>
      <c r="D38" s="135">
        <f>Вед2018!G212</f>
        <v>5000</v>
      </c>
      <c r="E38" s="135"/>
    </row>
    <row r="39" spans="1:7" ht="15.75" customHeight="1" thickBot="1">
      <c r="A39" s="73" t="s">
        <v>20</v>
      </c>
      <c r="B39" s="144"/>
      <c r="C39" s="144"/>
      <c r="D39" s="136">
        <f>D8+D13+D19+D24+D29+D31+D37+D15+D33+D35</f>
        <v>49440488.980000004</v>
      </c>
      <c r="E39" s="136">
        <f>E31+E29+E24+E13+E8+E15+E19</f>
        <v>439190</v>
      </c>
      <c r="G39" s="47"/>
    </row>
    <row r="40" spans="1:7">
      <c r="A40" s="22"/>
      <c r="B40" s="22"/>
      <c r="C40" s="22"/>
    </row>
    <row r="41" spans="1:7">
      <c r="D41" s="26"/>
    </row>
    <row r="44" spans="1:7">
      <c r="D44" s="26"/>
    </row>
    <row r="45" spans="1:7">
      <c r="D45" s="26"/>
    </row>
    <row r="49" spans="4:7">
      <c r="D49" s="26"/>
    </row>
    <row r="50" spans="4:7">
      <c r="G50" s="26"/>
    </row>
  </sheetData>
  <customSheetViews>
    <customSheetView guid="{1D456867-ECB1-4D8E-874D-17CC7019B8E5}" showPageBreaks="1" fitToPage="1">
      <selection activeCell="G10" sqref="G10"/>
      <pageMargins left="1.19" right="0.15748031496062992" top="0.5" bottom="0.51" header="0.51181102362204722" footer="0.51181102362204722"/>
      <pageSetup paperSize="9" scale="68" fitToHeight="2" orientation="portrait" r:id="rId1"/>
      <headerFooter alignWithMargins="0"/>
    </customSheetView>
    <customSheetView guid="{92CDF3B4-C714-4C4F-B6E7-8E2145A85B5B}" fitToPage="1" topLeftCell="A16">
      <selection activeCell="D12" sqref="D12"/>
      <pageMargins left="1.19" right="0.15748031496062992" top="0.5" bottom="0.51" header="0.51181102362204722" footer="0.51181102362204722"/>
      <pageSetup paperSize="9" scale="69" fitToHeight="2" orientation="portrait" r:id="rId2"/>
      <headerFooter alignWithMargins="0"/>
    </customSheetView>
    <customSheetView guid="{1907A0D4-1A04-46C7-BA13-828BC6B0DA3F}" showPageBreaks="1" fitToPage="1">
      <selection activeCell="G6" sqref="G6"/>
      <pageMargins left="1.19" right="0.15748031496062992" top="0.5" bottom="0.51" header="0.51181102362204722" footer="0.51181102362204722"/>
      <pageSetup paperSize="9" fitToHeight="2" orientation="landscape" r:id="rId3"/>
      <headerFooter alignWithMargins="0"/>
    </customSheetView>
    <customSheetView guid="{37E59057-FA9A-4499-A67F-A3B4FE9F3836}" fitToPage="1">
      <selection activeCell="D3" sqref="D3"/>
      <pageMargins left="1.19" right="0.15748031496062992" top="0.5" bottom="0.51" header="0.51181102362204722" footer="0.51181102362204722"/>
      <pageSetup paperSize="9" scale="69" fitToHeight="2" orientation="portrait" r:id="rId4"/>
      <headerFooter alignWithMargins="0"/>
    </customSheetView>
    <customSheetView guid="{904EEE15-F689-401B-A578-41B4FD2E001F}" showPageBreaks="1" fitToPage="1" topLeftCell="A10">
      <selection activeCell="D1" sqref="D1"/>
      <pageMargins left="1.19" right="0.15748031496062992" top="0.5" bottom="0.51" header="0.51181102362204722" footer="0.51181102362204722"/>
      <pageSetup paperSize="9" scale="69" fitToHeight="2" orientation="portrait" r:id="rId5"/>
      <headerFooter alignWithMargins="0"/>
    </customSheetView>
    <customSheetView guid="{0ACD4CF0-131D-4AF9-8EA8-EB7D45CA4E62}" showPageBreaks="1" fitToPage="1" hiddenRows="1" showRuler="0">
      <selection activeCell="D4" sqref="D4"/>
      <pageMargins left="1.19" right="0.15748031496062992" top="0.5" bottom="0.51" header="0.51181102362204722" footer="0.51181102362204722"/>
      <pageSetup paperSize="9" scale="67" fitToHeight="2" orientation="portrait" r:id="rId6"/>
      <headerFooter alignWithMargins="0"/>
    </customSheetView>
    <customSheetView guid="{CF820AF5-4BA7-438F-997C-2DECDEF7692C}" showPageBreaks="1" fitToPage="1" hiddenRows="1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7"/>
      <headerFooter alignWithMargins="0"/>
    </customSheetView>
    <customSheetView guid="{29832ADE-E753-4B19-A9AD-744B0F1D561C}" showPageBreaks="1" fitToPage="1" hiddenRows="1" showRuler="0">
      <selection activeCell="D3" sqref="D3"/>
      <pageMargins left="1.19" right="0.15748031496062992" top="0.5" bottom="0.51" header="0.51181102362204722" footer="0.51181102362204722"/>
      <pageSetup paperSize="9" scale="67" fitToHeight="2" orientation="portrait" r:id="rId8"/>
      <headerFooter alignWithMargins="0"/>
    </customSheetView>
    <customSheetView guid="{C9E7C3F5-D873-4B13-B6C1-5028AF66D368}" showPageBreaks="1" fitToPage="1" hiddenRows="1" showRuler="0">
      <selection activeCell="D1" sqref="D1:D3"/>
      <pageMargins left="1.19" right="0.15748031496062992" top="0.5" bottom="0.51" header="0.51181102362204722" footer="0.51181102362204722"/>
      <pageSetup paperSize="9" scale="69" fitToHeight="2" orientation="portrait" r:id="rId9"/>
      <headerFooter alignWithMargins="0"/>
    </customSheetView>
    <customSheetView guid="{F21A4357-4490-4DC5-AD5F-D74077CDC8A9}" showPageBreaks="1" fitToPage="1" hiddenRows="1" hiddenColumns="1" showRuler="0">
      <selection activeCell="C6" sqref="C6"/>
      <pageMargins left="0.35433070866141736" right="0.15748031496062992" top="0.5" bottom="0.51" header="0.51181102362204722" footer="0.51181102362204722"/>
      <pageSetup paperSize="9" scale="62" fitToHeight="2" orientation="portrait" r:id="rId10"/>
      <headerFooter alignWithMargins="0"/>
    </customSheetView>
    <customSheetView guid="{4AFE580B-5859-43EA-97A2-5651E4714E35}" fitToPage="1" showRuler="0" topLeftCell="A13">
      <selection activeCell="D32" sqref="D32"/>
      <pageMargins left="0.35433070866141736" right="0.15748031496062992" top="0.5" bottom="0.51" header="0.51181102362204722" footer="0.51181102362204722"/>
      <pageSetup paperSize="9" scale="68" fitToHeight="2" orientation="portrait" r:id="rId11"/>
      <headerFooter alignWithMargins="0"/>
    </customSheetView>
    <customSheetView guid="{6646D18D-37BA-4A1B-B8A1-44C68A7B234E}" fitToPage="1" showRuler="0" topLeftCell="A34">
      <selection activeCell="D60" sqref="D60"/>
      <pageMargins left="0.35433070866141736" right="0.15748031496062992" top="0.5" bottom="0.51" header="0.51181102362204722" footer="0.51181102362204722"/>
      <pageSetup paperSize="9" scale="68" fitToHeight="2" orientation="portrait" r:id="rId12"/>
      <headerFooter alignWithMargins="0"/>
    </customSheetView>
    <customSheetView guid="{F302894A-CF82-456A-A20A-50CE2A9DD3D8}" fitToPage="1" showRuler="0">
      <selection activeCell="A18" sqref="A18:IV18"/>
      <pageMargins left="0.35433070866141736" right="0.15748031496062992" top="0.5" bottom="0.51" header="0.51181102362204722" footer="0.51181102362204722"/>
      <pageSetup paperSize="9" scale="68" fitToHeight="2" orientation="portrait" r:id="rId13"/>
      <headerFooter alignWithMargins="0"/>
    </customSheetView>
    <customSheetView guid="{36478EFE-DDFF-4CC3-A0EE-AB3E13284FF8}" fitToPage="1" hiddenRows="1" showRuler="0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14"/>
      <headerFooter alignWithMargins="0"/>
    </customSheetView>
    <customSheetView guid="{0FBBC42C-2EE2-4818-A608-26471E234100}" showPageBreaks="1" fitToPage="1" hiddenRows="1" showRuler="0" topLeftCell="A7">
      <selection activeCell="D19" sqref="D19"/>
      <pageMargins left="1.19" right="0.15748031496062992" top="0.5" bottom="0.51" header="0.51181102362204722" footer="0.51181102362204722"/>
      <pageSetup paperSize="9" scale="67" fitToHeight="2" orientation="portrait" r:id="rId15"/>
      <headerFooter alignWithMargins="0"/>
    </customSheetView>
    <customSheetView guid="{57844251-B758-4481-8918-10B3DC9EDEC9}" fitToPage="1" hiddenRows="1" topLeftCell="A16">
      <selection activeCell="E23" sqref="E23"/>
      <pageMargins left="1.19" right="0.15748031496062992" top="0.5" bottom="0.51" header="0.51181102362204722" footer="0.51181102362204722"/>
      <pageSetup paperSize="9" scale="67" fitToHeight="2" orientation="portrait" r:id="rId16"/>
      <headerFooter alignWithMargins="0"/>
    </customSheetView>
    <customSheetView guid="{E174612B-43F1-44FB-9D84-33D2477DA935}" fitToPage="1" showRuler="0">
      <selection activeCell="E5" sqref="E5"/>
      <pageMargins left="1.19" right="0.15748031496062992" top="0.5" bottom="0.51" header="0.51181102362204722" footer="0.51181102362204722"/>
      <pageSetup paperSize="9" scale="69" fitToHeight="2" orientation="portrait" r:id="rId17"/>
      <headerFooter alignWithMargins="0"/>
    </customSheetView>
    <customSheetView guid="{4F39DA5C-9059-406E-9F89-B6E20F660542}" showPageBreaks="1" fitToPage="1" hiddenRows="1" topLeftCell="A7">
      <selection activeCell="D28" sqref="D28"/>
      <pageMargins left="1.19" right="0.15748031496062992" top="0.5" bottom="0.51" header="0.51181102362204722" footer="0.51181102362204722"/>
      <pageSetup paperSize="9" scale="69" fitToHeight="2" orientation="portrait" r:id="rId18"/>
      <headerFooter alignWithMargins="0"/>
    </customSheetView>
    <customSheetView guid="{50CBCF93-2CCE-46AB-B05B-EAEB477D4633}" fitToPage="1">
      <selection activeCell="C10" sqref="C10"/>
      <pageMargins left="1.19" right="0.15748031496062992" top="0.5" bottom="0.51" header="0.51181102362204722" footer="0.51181102362204722"/>
      <pageSetup paperSize="9" scale="69" fitToHeight="2" orientation="portrait" r:id="rId19"/>
      <headerFooter alignWithMargins="0"/>
    </customSheetView>
  </customSheetViews>
  <mergeCells count="3">
    <mergeCell ref="B39:C39"/>
    <mergeCell ref="B4:C4"/>
    <mergeCell ref="A5:D5"/>
  </mergeCells>
  <phoneticPr fontId="0" type="noConversion"/>
  <pageMargins left="1.19" right="0.15748031496062992" top="0.5" bottom="0.51" header="0.51181102362204722" footer="0.51181102362204722"/>
  <pageSetup paperSize="9" scale="68" fitToHeight="2" orientation="portrait" r:id="rId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autoPageBreaks="0" fitToPage="1"/>
  </sheetPr>
  <dimension ref="A1:H346"/>
  <sheetViews>
    <sheetView tabSelected="1" zoomScaleSheetLayoutView="100" workbookViewId="0">
      <selection activeCell="K15" sqref="K15"/>
    </sheetView>
  </sheetViews>
  <sheetFormatPr defaultColWidth="9.33203125" defaultRowHeight="12.75"/>
  <cols>
    <col min="1" max="1" width="63.83203125" style="2" customWidth="1"/>
    <col min="2" max="2" width="5.6640625" style="2" customWidth="1"/>
    <col min="3" max="3" width="5.1640625" style="2" customWidth="1"/>
    <col min="4" max="4" width="7.33203125" style="2" customWidth="1"/>
    <col min="5" max="5" width="13.6640625" style="84" customWidth="1"/>
    <col min="6" max="6" width="5.1640625" style="2" customWidth="1"/>
    <col min="7" max="7" width="15.1640625" style="9" customWidth="1"/>
    <col min="8" max="8" width="11.83203125" style="2" customWidth="1"/>
    <col min="9" max="16384" width="9.33203125" style="2"/>
  </cols>
  <sheetData>
    <row r="1" spans="1:8" ht="12.75" customHeight="1">
      <c r="A1" s="1"/>
      <c r="B1" s="1"/>
      <c r="C1" s="1"/>
      <c r="E1" s="24" t="s">
        <v>23</v>
      </c>
      <c r="F1" s="9"/>
    </row>
    <row r="2" spans="1:8" ht="12.75" customHeight="1">
      <c r="A2" s="1"/>
      <c r="B2" s="1"/>
      <c r="C2" s="1"/>
      <c r="E2" s="24" t="s">
        <v>75</v>
      </c>
      <c r="F2" s="9"/>
    </row>
    <row r="3" spans="1:8" ht="12.75" customHeight="1">
      <c r="A3" s="1"/>
      <c r="B3" s="1"/>
      <c r="C3" s="1"/>
      <c r="E3" s="99" t="s">
        <v>159</v>
      </c>
      <c r="F3" s="2" t="s">
        <v>190</v>
      </c>
      <c r="G3" s="100"/>
      <c r="H3" s="101"/>
    </row>
    <row r="4" spans="1:8" ht="12.75" customHeight="1">
      <c r="A4" s="1"/>
      <c r="B4" s="1"/>
      <c r="C4" s="1"/>
      <c r="F4" s="3"/>
      <c r="G4" s="79"/>
    </row>
    <row r="5" spans="1:8" s="4" customFormat="1" ht="15.75">
      <c r="A5" s="148"/>
      <c r="B5" s="148"/>
      <c r="C5" s="148"/>
      <c r="D5" s="148"/>
      <c r="E5" s="148"/>
      <c r="F5" s="148"/>
      <c r="G5" s="148"/>
      <c r="H5" s="148"/>
    </row>
    <row r="6" spans="1:8" s="4" customFormat="1" ht="15.75">
      <c r="A6" s="148" t="s">
        <v>46</v>
      </c>
      <c r="B6" s="148"/>
      <c r="C6" s="148"/>
      <c r="D6" s="148"/>
      <c r="E6" s="148"/>
      <c r="F6" s="148"/>
      <c r="G6" s="148"/>
      <c r="H6" s="148"/>
    </row>
    <row r="7" spans="1:8" s="4" customFormat="1" ht="15.75">
      <c r="A7" s="148" t="s">
        <v>79</v>
      </c>
      <c r="B7" s="148"/>
      <c r="C7" s="148"/>
      <c r="D7" s="148"/>
      <c r="E7" s="148"/>
      <c r="F7" s="148"/>
      <c r="G7" s="148"/>
      <c r="H7" s="148"/>
    </row>
    <row r="8" spans="1:8" s="4" customFormat="1" ht="15.75">
      <c r="A8" s="148" t="s">
        <v>153</v>
      </c>
      <c r="B8" s="148"/>
      <c r="C8" s="148"/>
      <c r="D8" s="148"/>
      <c r="E8" s="148"/>
      <c r="F8" s="148"/>
      <c r="G8" s="148"/>
      <c r="H8" s="148"/>
    </row>
    <row r="9" spans="1:8" s="4" customFormat="1" ht="16.5" thickBot="1">
      <c r="A9" s="148"/>
      <c r="B9" s="148"/>
      <c r="C9" s="148"/>
      <c r="D9" s="148"/>
      <c r="E9" s="148"/>
      <c r="F9" s="148"/>
      <c r="G9" s="148"/>
      <c r="H9" s="148"/>
    </row>
    <row r="10" spans="1:8" ht="60.75" customHeight="1">
      <c r="A10" s="38" t="s">
        <v>2</v>
      </c>
      <c r="B10" s="39" t="s">
        <v>3</v>
      </c>
      <c r="C10" s="39" t="s">
        <v>4</v>
      </c>
      <c r="D10" s="39" t="s">
        <v>5</v>
      </c>
      <c r="E10" s="93" t="s">
        <v>6</v>
      </c>
      <c r="F10" s="39" t="s">
        <v>7</v>
      </c>
      <c r="G10" s="40" t="s">
        <v>155</v>
      </c>
      <c r="H10" s="41" t="s">
        <v>19</v>
      </c>
    </row>
    <row r="11" spans="1:8" ht="12.75" customHeight="1">
      <c r="A11" s="42">
        <v>1</v>
      </c>
      <c r="B11" s="5">
        <v>2</v>
      </c>
      <c r="C11" s="5">
        <v>3</v>
      </c>
      <c r="D11" s="5">
        <v>4</v>
      </c>
      <c r="E11" s="94">
        <v>5</v>
      </c>
      <c r="F11" s="5">
        <v>6</v>
      </c>
      <c r="G11" s="5">
        <v>7</v>
      </c>
      <c r="H11" s="43">
        <v>8</v>
      </c>
    </row>
    <row r="12" spans="1:8">
      <c r="A12" s="44" t="s">
        <v>80</v>
      </c>
      <c r="B12" s="35">
        <v>650</v>
      </c>
      <c r="C12" s="35"/>
      <c r="D12" s="35"/>
      <c r="E12" s="85"/>
      <c r="F12" s="35"/>
      <c r="G12" s="104">
        <f>G13+G52+G60+G90+G118+G160+G169+G203+G211</f>
        <v>49440488.980000004</v>
      </c>
      <c r="H12" s="105">
        <f>H52+H60+H81+H91+H128</f>
        <v>439190</v>
      </c>
    </row>
    <row r="13" spans="1:8" s="49" customFormat="1">
      <c r="A13" s="46" t="s">
        <v>8</v>
      </c>
      <c r="B13" s="11">
        <v>650</v>
      </c>
      <c r="C13" s="12">
        <v>1</v>
      </c>
      <c r="D13" s="52"/>
      <c r="E13" s="86"/>
      <c r="F13" s="11"/>
      <c r="G13" s="106">
        <f>G14+G22+G32+G37</f>
        <v>11505284.18</v>
      </c>
      <c r="H13" s="107"/>
    </row>
    <row r="14" spans="1:8" ht="26.25" customHeight="1">
      <c r="A14" s="46" t="s">
        <v>10</v>
      </c>
      <c r="B14" s="6">
        <v>650</v>
      </c>
      <c r="C14" s="7">
        <v>1</v>
      </c>
      <c r="D14" s="8">
        <v>2</v>
      </c>
      <c r="E14" s="87"/>
      <c r="F14" s="6"/>
      <c r="G14" s="108">
        <f>G15</f>
        <v>1616116.15</v>
      </c>
      <c r="H14" s="109"/>
    </row>
    <row r="15" spans="1:8" ht="40.5" customHeight="1">
      <c r="A15" s="143" t="s">
        <v>139</v>
      </c>
      <c r="B15" s="6">
        <v>650</v>
      </c>
      <c r="C15" s="7">
        <v>1</v>
      </c>
      <c r="D15" s="8">
        <v>2</v>
      </c>
      <c r="E15" s="87" t="s">
        <v>61</v>
      </c>
      <c r="F15" s="6"/>
      <c r="G15" s="108">
        <f>G18</f>
        <v>1616116.15</v>
      </c>
      <c r="H15" s="109"/>
    </row>
    <row r="16" spans="1:8" ht="68.25" customHeight="1">
      <c r="A16" s="143" t="s">
        <v>141</v>
      </c>
      <c r="B16" s="6">
        <v>650</v>
      </c>
      <c r="C16" s="7">
        <v>1</v>
      </c>
      <c r="D16" s="8">
        <v>2</v>
      </c>
      <c r="E16" s="87" t="s">
        <v>169</v>
      </c>
      <c r="F16" s="6"/>
      <c r="G16" s="108">
        <f>G17</f>
        <v>1616116.15</v>
      </c>
      <c r="H16" s="109"/>
    </row>
    <row r="17" spans="1:8" ht="18.75" customHeight="1">
      <c r="A17" s="143" t="s">
        <v>140</v>
      </c>
      <c r="B17" s="6">
        <v>650</v>
      </c>
      <c r="C17" s="7">
        <v>1</v>
      </c>
      <c r="D17" s="8">
        <v>2</v>
      </c>
      <c r="E17" s="87" t="s">
        <v>170</v>
      </c>
      <c r="F17" s="6"/>
      <c r="G17" s="108">
        <f>G18</f>
        <v>1616116.15</v>
      </c>
      <c r="H17" s="109"/>
    </row>
    <row r="18" spans="1:8" ht="51" customHeight="1">
      <c r="A18" s="45" t="s">
        <v>101</v>
      </c>
      <c r="B18" s="6">
        <v>650</v>
      </c>
      <c r="C18" s="7">
        <v>1</v>
      </c>
      <c r="D18" s="8">
        <v>2</v>
      </c>
      <c r="E18" s="87" t="s">
        <v>170</v>
      </c>
      <c r="F18" s="6">
        <v>100</v>
      </c>
      <c r="G18" s="110">
        <f>G19</f>
        <v>1616116.15</v>
      </c>
      <c r="H18" s="109"/>
    </row>
    <row r="19" spans="1:8" ht="29.25" customHeight="1">
      <c r="A19" s="45" t="s">
        <v>99</v>
      </c>
      <c r="B19" s="6">
        <v>650</v>
      </c>
      <c r="C19" s="7">
        <v>1</v>
      </c>
      <c r="D19" s="8">
        <v>2</v>
      </c>
      <c r="E19" s="87" t="s">
        <v>170</v>
      </c>
      <c r="F19" s="6">
        <v>120</v>
      </c>
      <c r="G19" s="110">
        <f>G20+G21</f>
        <v>1616116.15</v>
      </c>
      <c r="H19" s="109"/>
    </row>
    <row r="20" spans="1:8" ht="14.25" customHeight="1">
      <c r="A20" s="45" t="s">
        <v>100</v>
      </c>
      <c r="B20" s="6">
        <v>650</v>
      </c>
      <c r="C20" s="7">
        <v>1</v>
      </c>
      <c r="D20" s="8">
        <v>2</v>
      </c>
      <c r="E20" s="87" t="s">
        <v>170</v>
      </c>
      <c r="F20" s="6">
        <v>121</v>
      </c>
      <c r="G20" s="110">
        <f>1072200+169060.02</f>
        <v>1241260.02</v>
      </c>
      <c r="H20" s="109"/>
    </row>
    <row r="21" spans="1:8" ht="38.25" customHeight="1">
      <c r="A21" s="45" t="s">
        <v>71</v>
      </c>
      <c r="B21" s="6">
        <v>650</v>
      </c>
      <c r="C21" s="7">
        <v>1</v>
      </c>
      <c r="D21" s="8">
        <v>2</v>
      </c>
      <c r="E21" s="87" t="s">
        <v>170</v>
      </c>
      <c r="F21" s="6">
        <v>129</v>
      </c>
      <c r="G21" s="110">
        <f>323800+51056.13</f>
        <v>374856.13</v>
      </c>
      <c r="H21" s="109"/>
    </row>
    <row r="22" spans="1:8" ht="40.5" customHeight="1">
      <c r="A22" s="46" t="s">
        <v>11</v>
      </c>
      <c r="B22" s="6">
        <v>650</v>
      </c>
      <c r="C22" s="7">
        <v>1</v>
      </c>
      <c r="D22" s="8">
        <v>4</v>
      </c>
      <c r="E22" s="87"/>
      <c r="F22" s="6"/>
      <c r="G22" s="108">
        <f>G23</f>
        <v>8426247.0399999991</v>
      </c>
      <c r="H22" s="111"/>
    </row>
    <row r="23" spans="1:8" ht="40.5" customHeight="1">
      <c r="A23" s="45" t="s">
        <v>139</v>
      </c>
      <c r="B23" s="6">
        <v>650</v>
      </c>
      <c r="C23" s="7">
        <v>1</v>
      </c>
      <c r="D23" s="8">
        <v>4</v>
      </c>
      <c r="E23" s="87" t="s">
        <v>61</v>
      </c>
      <c r="F23" s="6"/>
      <c r="G23" s="108">
        <f>G25</f>
        <v>8426247.0399999991</v>
      </c>
      <c r="H23" s="111"/>
    </row>
    <row r="24" spans="1:8" ht="65.25" customHeight="1">
      <c r="A24" s="45" t="s">
        <v>141</v>
      </c>
      <c r="B24" s="6">
        <v>650</v>
      </c>
      <c r="C24" s="7">
        <v>1</v>
      </c>
      <c r="D24" s="8">
        <v>4</v>
      </c>
      <c r="E24" s="87" t="s">
        <v>169</v>
      </c>
      <c r="F24" s="6"/>
      <c r="G24" s="108">
        <f>G25</f>
        <v>8426247.0399999991</v>
      </c>
      <c r="H24" s="111"/>
    </row>
    <row r="25" spans="1:8" ht="27.75" customHeight="1">
      <c r="A25" s="45" t="s">
        <v>113</v>
      </c>
      <c r="B25" s="6">
        <v>650</v>
      </c>
      <c r="C25" s="7">
        <v>1</v>
      </c>
      <c r="D25" s="8">
        <v>4</v>
      </c>
      <c r="E25" s="87" t="s">
        <v>171</v>
      </c>
      <c r="F25" s="6"/>
      <c r="G25" s="108">
        <f>G26+G30</f>
        <v>8426247.0399999991</v>
      </c>
      <c r="H25" s="111"/>
    </row>
    <row r="26" spans="1:8" ht="53.25" customHeight="1">
      <c r="A26" s="45" t="s">
        <v>101</v>
      </c>
      <c r="B26" s="6">
        <v>650</v>
      </c>
      <c r="C26" s="7">
        <v>1</v>
      </c>
      <c r="D26" s="8">
        <v>4</v>
      </c>
      <c r="E26" s="87" t="s">
        <v>171</v>
      </c>
      <c r="F26" s="6">
        <v>100</v>
      </c>
      <c r="G26" s="108">
        <f>G27</f>
        <v>8134274.0399999991</v>
      </c>
      <c r="H26" s="111"/>
    </row>
    <row r="27" spans="1:8" ht="28.5" customHeight="1">
      <c r="A27" s="45" t="s">
        <v>105</v>
      </c>
      <c r="B27" s="6">
        <v>650</v>
      </c>
      <c r="C27" s="7">
        <v>1</v>
      </c>
      <c r="D27" s="8">
        <v>4</v>
      </c>
      <c r="E27" s="87" t="s">
        <v>171</v>
      </c>
      <c r="F27" s="6">
        <v>120</v>
      </c>
      <c r="G27" s="110">
        <f>G28+G29</f>
        <v>8134274.0399999991</v>
      </c>
      <c r="H27" s="109"/>
    </row>
    <row r="28" spans="1:8" ht="16.5" customHeight="1">
      <c r="A28" s="45" t="s">
        <v>102</v>
      </c>
      <c r="B28" s="6">
        <v>650</v>
      </c>
      <c r="C28" s="7">
        <v>1</v>
      </c>
      <c r="D28" s="8">
        <v>4</v>
      </c>
      <c r="E28" s="87" t="s">
        <v>171</v>
      </c>
      <c r="F28" s="6">
        <v>121</v>
      </c>
      <c r="G28" s="110">
        <f>5956500+290993.89</f>
        <v>6247493.8899999997</v>
      </c>
      <c r="H28" s="109"/>
    </row>
    <row r="29" spans="1:8" ht="41.25" customHeight="1">
      <c r="A29" s="45" t="s">
        <v>71</v>
      </c>
      <c r="B29" s="6">
        <v>650</v>
      </c>
      <c r="C29" s="7">
        <v>1</v>
      </c>
      <c r="D29" s="8">
        <v>4</v>
      </c>
      <c r="E29" s="87" t="s">
        <v>171</v>
      </c>
      <c r="F29" s="6">
        <v>129</v>
      </c>
      <c r="G29" s="110">
        <f>1798900+87880.15</f>
        <v>1886780.15</v>
      </c>
      <c r="H29" s="109"/>
    </row>
    <row r="30" spans="1:8" ht="18" customHeight="1">
      <c r="A30" s="45" t="s">
        <v>41</v>
      </c>
      <c r="B30" s="6">
        <v>650</v>
      </c>
      <c r="C30" s="7">
        <v>1</v>
      </c>
      <c r="D30" s="8">
        <v>4</v>
      </c>
      <c r="E30" s="87" t="s">
        <v>171</v>
      </c>
      <c r="F30" s="6">
        <v>500</v>
      </c>
      <c r="G30" s="110">
        <f>G31</f>
        <v>291973</v>
      </c>
      <c r="H30" s="109"/>
    </row>
    <row r="31" spans="1:8" ht="18.75" customHeight="1">
      <c r="A31" s="45" t="s">
        <v>98</v>
      </c>
      <c r="B31" s="6">
        <v>650</v>
      </c>
      <c r="C31" s="7">
        <v>1</v>
      </c>
      <c r="D31" s="8">
        <v>4</v>
      </c>
      <c r="E31" s="87" t="s">
        <v>171</v>
      </c>
      <c r="F31" s="6">
        <v>540</v>
      </c>
      <c r="G31" s="110">
        <v>291973</v>
      </c>
      <c r="H31" s="109"/>
    </row>
    <row r="32" spans="1:8" s="49" customFormat="1" ht="12.75" customHeight="1">
      <c r="A32" s="46" t="s">
        <v>25</v>
      </c>
      <c r="B32" s="11">
        <v>650</v>
      </c>
      <c r="C32" s="12">
        <v>1</v>
      </c>
      <c r="D32" s="52">
        <v>11</v>
      </c>
      <c r="E32" s="86"/>
      <c r="F32" s="11"/>
      <c r="G32" s="108">
        <f>G36</f>
        <v>100000</v>
      </c>
      <c r="H32" s="112"/>
    </row>
    <row r="33" spans="1:8" s="49" customFormat="1" ht="12.75" customHeight="1">
      <c r="A33" s="61" t="s">
        <v>38</v>
      </c>
      <c r="B33" s="58">
        <v>650</v>
      </c>
      <c r="C33" s="59">
        <v>1</v>
      </c>
      <c r="D33" s="60">
        <v>11</v>
      </c>
      <c r="E33" s="88" t="s">
        <v>58</v>
      </c>
      <c r="F33" s="11"/>
      <c r="G33" s="113">
        <f>G34</f>
        <v>100000</v>
      </c>
      <c r="H33" s="112"/>
    </row>
    <row r="34" spans="1:8" ht="12.75" customHeight="1">
      <c r="A34" s="53" t="s">
        <v>26</v>
      </c>
      <c r="B34" s="54">
        <v>650</v>
      </c>
      <c r="C34" s="55">
        <v>1</v>
      </c>
      <c r="D34" s="56">
        <v>11</v>
      </c>
      <c r="E34" s="87" t="s">
        <v>59</v>
      </c>
      <c r="F34" s="6"/>
      <c r="G34" s="110">
        <f>G35</f>
        <v>100000</v>
      </c>
      <c r="H34" s="109"/>
    </row>
    <row r="35" spans="1:8" ht="12.75" customHeight="1">
      <c r="A35" s="61" t="s">
        <v>53</v>
      </c>
      <c r="B35" s="54">
        <v>650</v>
      </c>
      <c r="C35" s="55">
        <v>1</v>
      </c>
      <c r="D35" s="56">
        <v>11</v>
      </c>
      <c r="E35" s="87" t="s">
        <v>59</v>
      </c>
      <c r="F35" s="6">
        <v>800</v>
      </c>
      <c r="G35" s="110">
        <f>G36</f>
        <v>100000</v>
      </c>
      <c r="H35" s="109"/>
    </row>
    <row r="36" spans="1:8" ht="12.75" customHeight="1">
      <c r="A36" s="61" t="s">
        <v>40</v>
      </c>
      <c r="B36" s="54">
        <v>650</v>
      </c>
      <c r="C36" s="55">
        <v>1</v>
      </c>
      <c r="D36" s="56">
        <v>11</v>
      </c>
      <c r="E36" s="87" t="s">
        <v>59</v>
      </c>
      <c r="F36" s="6">
        <v>870</v>
      </c>
      <c r="G36" s="110">
        <v>100000</v>
      </c>
      <c r="H36" s="109"/>
    </row>
    <row r="37" spans="1:8" ht="13.5">
      <c r="A37" s="46" t="s">
        <v>9</v>
      </c>
      <c r="B37" s="11">
        <v>650</v>
      </c>
      <c r="C37" s="12">
        <v>1</v>
      </c>
      <c r="D37" s="52">
        <v>13</v>
      </c>
      <c r="E37" s="87"/>
      <c r="F37" s="6"/>
      <c r="G37" s="108">
        <f>G38</f>
        <v>1362920.99</v>
      </c>
      <c r="H37" s="114"/>
    </row>
    <row r="38" spans="1:8" ht="38.25">
      <c r="A38" s="45" t="s">
        <v>139</v>
      </c>
      <c r="B38" s="6">
        <v>650</v>
      </c>
      <c r="C38" s="7">
        <v>1</v>
      </c>
      <c r="D38" s="8">
        <v>13</v>
      </c>
      <c r="E38" s="87" t="s">
        <v>61</v>
      </c>
      <c r="F38" s="6"/>
      <c r="G38" s="115">
        <f>G39</f>
        <v>1362920.99</v>
      </c>
      <c r="H38" s="114"/>
    </row>
    <row r="39" spans="1:8" ht="66" customHeight="1">
      <c r="A39" s="61" t="s">
        <v>141</v>
      </c>
      <c r="B39" s="58">
        <v>650</v>
      </c>
      <c r="C39" s="59">
        <v>1</v>
      </c>
      <c r="D39" s="60">
        <v>13</v>
      </c>
      <c r="E39" s="89" t="s">
        <v>169</v>
      </c>
      <c r="F39" s="6"/>
      <c r="G39" s="115">
        <f>G40</f>
        <v>1362920.99</v>
      </c>
      <c r="H39" s="114"/>
    </row>
    <row r="40" spans="1:8" ht="24" customHeight="1">
      <c r="A40" s="45" t="s">
        <v>81</v>
      </c>
      <c r="B40" s="6">
        <v>650</v>
      </c>
      <c r="C40" s="7">
        <v>1</v>
      </c>
      <c r="D40" s="8">
        <v>13</v>
      </c>
      <c r="E40" s="87" t="s">
        <v>172</v>
      </c>
      <c r="F40" s="6"/>
      <c r="G40" s="110">
        <f>G41+G44+G47</f>
        <v>1362920.99</v>
      </c>
      <c r="H40" s="114"/>
    </row>
    <row r="41" spans="1:8" ht="52.5" customHeight="1">
      <c r="A41" s="61" t="s">
        <v>101</v>
      </c>
      <c r="B41" s="58">
        <v>650</v>
      </c>
      <c r="C41" s="59">
        <v>1</v>
      </c>
      <c r="D41" s="60">
        <v>13</v>
      </c>
      <c r="E41" s="87" t="s">
        <v>172</v>
      </c>
      <c r="F41" s="58">
        <v>100</v>
      </c>
      <c r="G41" s="113">
        <f>G42</f>
        <v>237400</v>
      </c>
      <c r="H41" s="116"/>
    </row>
    <row r="42" spans="1:8" ht="24" customHeight="1">
      <c r="A42" s="61" t="s">
        <v>105</v>
      </c>
      <c r="B42" s="58">
        <v>650</v>
      </c>
      <c r="C42" s="59">
        <v>1</v>
      </c>
      <c r="D42" s="60">
        <v>13</v>
      </c>
      <c r="E42" s="87" t="s">
        <v>172</v>
      </c>
      <c r="F42" s="58">
        <v>120</v>
      </c>
      <c r="G42" s="113">
        <f>G43</f>
        <v>237400</v>
      </c>
      <c r="H42" s="116"/>
    </row>
    <row r="43" spans="1:8" ht="30.75" customHeight="1">
      <c r="A43" s="61" t="s">
        <v>47</v>
      </c>
      <c r="B43" s="58">
        <v>650</v>
      </c>
      <c r="C43" s="59">
        <v>1</v>
      </c>
      <c r="D43" s="60">
        <v>13</v>
      </c>
      <c r="E43" s="87" t="s">
        <v>172</v>
      </c>
      <c r="F43" s="58">
        <v>122</v>
      </c>
      <c r="G43" s="113">
        <v>237400</v>
      </c>
      <c r="H43" s="116"/>
    </row>
    <row r="44" spans="1:8" ht="30.75" customHeight="1">
      <c r="A44" s="57" t="s">
        <v>73</v>
      </c>
      <c r="B44" s="58">
        <v>650</v>
      </c>
      <c r="C44" s="59">
        <v>1</v>
      </c>
      <c r="D44" s="60">
        <v>13</v>
      </c>
      <c r="E44" s="87" t="s">
        <v>172</v>
      </c>
      <c r="F44" s="58">
        <v>200</v>
      </c>
      <c r="G44" s="113">
        <f>G45</f>
        <v>997335.85</v>
      </c>
      <c r="H44" s="116"/>
    </row>
    <row r="45" spans="1:8" ht="30.75" customHeight="1">
      <c r="A45" s="57" t="s">
        <v>54</v>
      </c>
      <c r="B45" s="58">
        <v>650</v>
      </c>
      <c r="C45" s="59">
        <v>1</v>
      </c>
      <c r="D45" s="60">
        <v>13</v>
      </c>
      <c r="E45" s="87" t="s">
        <v>172</v>
      </c>
      <c r="F45" s="58">
        <v>240</v>
      </c>
      <c r="G45" s="113">
        <f>G46</f>
        <v>997335.85</v>
      </c>
      <c r="H45" s="116"/>
    </row>
    <row r="46" spans="1:8" ht="30.75" customHeight="1">
      <c r="A46" s="57" t="s">
        <v>48</v>
      </c>
      <c r="B46" s="58">
        <v>650</v>
      </c>
      <c r="C46" s="59">
        <v>1</v>
      </c>
      <c r="D46" s="60">
        <v>13</v>
      </c>
      <c r="E46" s="87" t="s">
        <v>172</v>
      </c>
      <c r="F46" s="58">
        <v>244</v>
      </c>
      <c r="G46" s="113">
        <f>837700+120485.85+39150</f>
        <v>997335.85</v>
      </c>
      <c r="H46" s="116"/>
    </row>
    <row r="47" spans="1:8" ht="21" customHeight="1">
      <c r="A47" s="57" t="s">
        <v>53</v>
      </c>
      <c r="B47" s="58">
        <v>650</v>
      </c>
      <c r="C47" s="59">
        <v>1</v>
      </c>
      <c r="D47" s="60">
        <v>13</v>
      </c>
      <c r="E47" s="87" t="s">
        <v>172</v>
      </c>
      <c r="F47" s="58">
        <v>800</v>
      </c>
      <c r="G47" s="113">
        <f>G48</f>
        <v>128185.13999999998</v>
      </c>
      <c r="H47" s="116"/>
    </row>
    <row r="48" spans="1:8" ht="15.75" customHeight="1">
      <c r="A48" s="61" t="s">
        <v>103</v>
      </c>
      <c r="B48" s="58">
        <v>650</v>
      </c>
      <c r="C48" s="59">
        <v>1</v>
      </c>
      <c r="D48" s="60">
        <v>13</v>
      </c>
      <c r="E48" s="87" t="s">
        <v>172</v>
      </c>
      <c r="F48" s="58">
        <v>850</v>
      </c>
      <c r="G48" s="113">
        <f>G49+G51+G50</f>
        <v>128185.13999999998</v>
      </c>
      <c r="H48" s="116"/>
    </row>
    <row r="49" spans="1:8" ht="23.25" customHeight="1">
      <c r="A49" s="61" t="s">
        <v>97</v>
      </c>
      <c r="B49" s="58">
        <v>650</v>
      </c>
      <c r="C49" s="59">
        <v>1</v>
      </c>
      <c r="D49" s="60">
        <v>13</v>
      </c>
      <c r="E49" s="87" t="s">
        <v>172</v>
      </c>
      <c r="F49" s="58">
        <v>851</v>
      </c>
      <c r="G49" s="113">
        <v>60000</v>
      </c>
      <c r="H49" s="116"/>
    </row>
    <row r="50" spans="1:8" ht="23.25" customHeight="1">
      <c r="A50" s="61" t="s">
        <v>104</v>
      </c>
      <c r="B50" s="58">
        <v>650</v>
      </c>
      <c r="C50" s="59">
        <v>1</v>
      </c>
      <c r="D50" s="60">
        <v>13</v>
      </c>
      <c r="E50" s="87" t="s">
        <v>172</v>
      </c>
      <c r="F50" s="58">
        <v>852</v>
      </c>
      <c r="G50" s="113">
        <v>30000</v>
      </c>
      <c r="H50" s="116"/>
    </row>
    <row r="51" spans="1:8" ht="16.5" customHeight="1">
      <c r="A51" s="61" t="s">
        <v>147</v>
      </c>
      <c r="B51" s="58">
        <v>650</v>
      </c>
      <c r="C51" s="59">
        <v>1</v>
      </c>
      <c r="D51" s="60">
        <v>13</v>
      </c>
      <c r="E51" s="87" t="s">
        <v>172</v>
      </c>
      <c r="F51" s="58">
        <v>853</v>
      </c>
      <c r="G51" s="113">
        <f>120485.85+10000+28185.14-120485.85</f>
        <v>38185.139999999985</v>
      </c>
      <c r="H51" s="116"/>
    </row>
    <row r="52" spans="1:8" s="49" customFormat="1" ht="12.75" customHeight="1">
      <c r="A52" s="46" t="s">
        <v>16</v>
      </c>
      <c r="B52" s="11">
        <v>650</v>
      </c>
      <c r="C52" s="12">
        <v>2</v>
      </c>
      <c r="D52" s="52">
        <v>0</v>
      </c>
      <c r="E52" s="86"/>
      <c r="F52" s="11"/>
      <c r="G52" s="106">
        <f>G53</f>
        <v>393800</v>
      </c>
      <c r="H52" s="107">
        <f>G52</f>
        <v>393800</v>
      </c>
    </row>
    <row r="53" spans="1:8" s="49" customFormat="1" ht="40.5" customHeight="1">
      <c r="A53" s="61" t="s">
        <v>139</v>
      </c>
      <c r="B53" s="58">
        <v>650</v>
      </c>
      <c r="C53" s="59">
        <v>2</v>
      </c>
      <c r="D53" s="60">
        <v>3</v>
      </c>
      <c r="E53" s="89" t="s">
        <v>61</v>
      </c>
      <c r="F53" s="11"/>
      <c r="G53" s="106">
        <f>G54</f>
        <v>393800</v>
      </c>
      <c r="H53" s="107">
        <f>G53</f>
        <v>393800</v>
      </c>
    </row>
    <row r="54" spans="1:8" s="49" customFormat="1" ht="68.25" customHeight="1">
      <c r="A54" s="61" t="s">
        <v>141</v>
      </c>
      <c r="B54" s="58">
        <v>650</v>
      </c>
      <c r="C54" s="59">
        <v>2</v>
      </c>
      <c r="D54" s="60">
        <v>3</v>
      </c>
      <c r="E54" s="89" t="s">
        <v>169</v>
      </c>
      <c r="F54" s="11"/>
      <c r="G54" s="106">
        <f>G55</f>
        <v>393800</v>
      </c>
      <c r="H54" s="107">
        <f>H55</f>
        <v>393800</v>
      </c>
    </row>
    <row r="55" spans="1:8" ht="18.75" customHeight="1">
      <c r="A55" s="45" t="s">
        <v>22</v>
      </c>
      <c r="B55" s="6">
        <v>650</v>
      </c>
      <c r="C55" s="7">
        <v>2</v>
      </c>
      <c r="D55" s="8">
        <v>3</v>
      </c>
      <c r="E55" s="87" t="s">
        <v>173</v>
      </c>
      <c r="F55" s="6"/>
      <c r="G55" s="110">
        <f>G56</f>
        <v>393800</v>
      </c>
      <c r="H55" s="117">
        <f t="shared" ref="H55:H61" si="0">G55</f>
        <v>393800</v>
      </c>
    </row>
    <row r="56" spans="1:8" ht="54.75" customHeight="1">
      <c r="A56" s="45" t="s">
        <v>114</v>
      </c>
      <c r="B56" s="6">
        <v>650</v>
      </c>
      <c r="C56" s="7">
        <v>2</v>
      </c>
      <c r="D56" s="8">
        <v>3</v>
      </c>
      <c r="E56" s="87" t="s">
        <v>173</v>
      </c>
      <c r="F56" s="6">
        <v>100</v>
      </c>
      <c r="G56" s="110">
        <f>G57</f>
        <v>393800</v>
      </c>
      <c r="H56" s="117">
        <f t="shared" si="0"/>
        <v>393800</v>
      </c>
    </row>
    <row r="57" spans="1:8" ht="27.75" customHeight="1">
      <c r="A57" s="45" t="s">
        <v>115</v>
      </c>
      <c r="B57" s="6">
        <v>650</v>
      </c>
      <c r="C57" s="7">
        <v>2</v>
      </c>
      <c r="D57" s="8">
        <v>3</v>
      </c>
      <c r="E57" s="87" t="s">
        <v>173</v>
      </c>
      <c r="F57" s="6">
        <v>120</v>
      </c>
      <c r="G57" s="110">
        <f>G58+G59</f>
        <v>393800</v>
      </c>
      <c r="H57" s="117">
        <f>G57</f>
        <v>393800</v>
      </c>
    </row>
    <row r="58" spans="1:8" ht="18" customHeight="1">
      <c r="A58" s="45" t="s">
        <v>102</v>
      </c>
      <c r="B58" s="6">
        <v>650</v>
      </c>
      <c r="C58" s="7">
        <v>2</v>
      </c>
      <c r="D58" s="8">
        <v>3</v>
      </c>
      <c r="E58" s="87" t="s">
        <v>173</v>
      </c>
      <c r="F58" s="6">
        <v>121</v>
      </c>
      <c r="G58" s="110">
        <v>302500</v>
      </c>
      <c r="H58" s="117">
        <f t="shared" si="0"/>
        <v>302500</v>
      </c>
    </row>
    <row r="59" spans="1:8" ht="42" customHeight="1">
      <c r="A59" s="45" t="s">
        <v>71</v>
      </c>
      <c r="B59" s="6">
        <v>650</v>
      </c>
      <c r="C59" s="7">
        <v>2</v>
      </c>
      <c r="D59" s="8">
        <v>3</v>
      </c>
      <c r="E59" s="87" t="s">
        <v>173</v>
      </c>
      <c r="F59" s="6">
        <v>129</v>
      </c>
      <c r="G59" s="110">
        <v>91300</v>
      </c>
      <c r="H59" s="117">
        <f>G59</f>
        <v>91300</v>
      </c>
    </row>
    <row r="60" spans="1:8" ht="29.25" customHeight="1">
      <c r="A60" s="46" t="s">
        <v>34</v>
      </c>
      <c r="B60" s="11">
        <v>650</v>
      </c>
      <c r="C60" s="12">
        <v>3</v>
      </c>
      <c r="D60" s="52">
        <v>0</v>
      </c>
      <c r="E60" s="86"/>
      <c r="F60" s="11"/>
      <c r="G60" s="106">
        <f>G61+G80+G74</f>
        <v>103020</v>
      </c>
      <c r="H60" s="107">
        <f>H61</f>
        <v>45390</v>
      </c>
    </row>
    <row r="61" spans="1:8" ht="11.25" customHeight="1">
      <c r="A61" s="53" t="s">
        <v>35</v>
      </c>
      <c r="B61" s="54">
        <v>650</v>
      </c>
      <c r="C61" s="55">
        <v>3</v>
      </c>
      <c r="D61" s="56">
        <v>4</v>
      </c>
      <c r="E61" s="90"/>
      <c r="F61" s="54"/>
      <c r="G61" s="118">
        <f>G62</f>
        <v>45390</v>
      </c>
      <c r="H61" s="117">
        <f t="shared" si="0"/>
        <v>45390</v>
      </c>
    </row>
    <row r="62" spans="1:8" ht="40.5" customHeight="1">
      <c r="A62" s="53" t="s">
        <v>161</v>
      </c>
      <c r="B62" s="54">
        <v>650</v>
      </c>
      <c r="C62" s="55">
        <v>3</v>
      </c>
      <c r="D62" s="56">
        <v>4</v>
      </c>
      <c r="E62" s="89" t="s">
        <v>61</v>
      </c>
      <c r="F62" s="54"/>
      <c r="G62" s="118">
        <f>G63</f>
        <v>45390</v>
      </c>
      <c r="H62" s="117">
        <f>H63</f>
        <v>45390</v>
      </c>
    </row>
    <row r="63" spans="1:8" ht="66.75" customHeight="1">
      <c r="A63" s="53" t="s">
        <v>141</v>
      </c>
      <c r="B63" s="54">
        <v>650</v>
      </c>
      <c r="C63" s="55">
        <v>3</v>
      </c>
      <c r="D63" s="56">
        <v>4</v>
      </c>
      <c r="E63" s="89" t="s">
        <v>169</v>
      </c>
      <c r="F63" s="54"/>
      <c r="G63" s="118">
        <f>G64+G69</f>
        <v>45390</v>
      </c>
      <c r="H63" s="118">
        <f>H64+H69</f>
        <v>45390</v>
      </c>
    </row>
    <row r="64" spans="1:8" ht="25.5" customHeight="1">
      <c r="A64" s="45" t="s">
        <v>143</v>
      </c>
      <c r="B64" s="6">
        <v>650</v>
      </c>
      <c r="C64" s="7">
        <v>3</v>
      </c>
      <c r="D64" s="8">
        <v>4</v>
      </c>
      <c r="E64" s="87" t="s">
        <v>174</v>
      </c>
      <c r="F64" s="6"/>
      <c r="G64" s="110">
        <f>G65</f>
        <v>39820</v>
      </c>
      <c r="H64" s="110">
        <f>H65</f>
        <v>39820</v>
      </c>
    </row>
    <row r="65" spans="1:8" ht="25.5" customHeight="1">
      <c r="A65" s="45" t="s">
        <v>142</v>
      </c>
      <c r="B65" s="6">
        <v>650</v>
      </c>
      <c r="C65" s="7">
        <v>3</v>
      </c>
      <c r="D65" s="8">
        <v>4</v>
      </c>
      <c r="E65" s="87" t="s">
        <v>174</v>
      </c>
      <c r="F65" s="6">
        <v>100</v>
      </c>
      <c r="G65" s="110">
        <f>G66</f>
        <v>39820</v>
      </c>
      <c r="H65" s="114">
        <f>H66</f>
        <v>39820</v>
      </c>
    </row>
    <row r="66" spans="1:8" ht="25.5" customHeight="1">
      <c r="A66" s="45" t="s">
        <v>105</v>
      </c>
      <c r="B66" s="6">
        <v>650</v>
      </c>
      <c r="C66" s="7">
        <v>3</v>
      </c>
      <c r="D66" s="8">
        <v>4</v>
      </c>
      <c r="E66" s="87" t="s">
        <v>174</v>
      </c>
      <c r="F66" s="6">
        <v>120</v>
      </c>
      <c r="G66" s="110">
        <f>G67+G68</f>
        <v>39820</v>
      </c>
      <c r="H66" s="114">
        <f>G66</f>
        <v>39820</v>
      </c>
    </row>
    <row r="67" spans="1:8" ht="25.5" customHeight="1">
      <c r="A67" s="45" t="s">
        <v>102</v>
      </c>
      <c r="B67" s="6">
        <v>650</v>
      </c>
      <c r="C67" s="7">
        <v>3</v>
      </c>
      <c r="D67" s="8">
        <v>4</v>
      </c>
      <c r="E67" s="87" t="s">
        <v>174</v>
      </c>
      <c r="F67" s="6">
        <v>121</v>
      </c>
      <c r="G67" s="110">
        <v>30584</v>
      </c>
      <c r="H67" s="114">
        <f>G67</f>
        <v>30584</v>
      </c>
    </row>
    <row r="68" spans="1:8" ht="25.5" customHeight="1">
      <c r="A68" s="45" t="s">
        <v>71</v>
      </c>
      <c r="B68" s="6">
        <v>650</v>
      </c>
      <c r="C68" s="7">
        <v>3</v>
      </c>
      <c r="D68" s="8">
        <v>4</v>
      </c>
      <c r="E68" s="87" t="s">
        <v>174</v>
      </c>
      <c r="F68" s="6">
        <v>129</v>
      </c>
      <c r="G68" s="110">
        <v>9236</v>
      </c>
      <c r="H68" s="114">
        <f>G68</f>
        <v>9236</v>
      </c>
    </row>
    <row r="69" spans="1:8" ht="27" customHeight="1">
      <c r="A69" s="45" t="s">
        <v>116</v>
      </c>
      <c r="B69" s="6">
        <v>650</v>
      </c>
      <c r="C69" s="7">
        <v>3</v>
      </c>
      <c r="D69" s="8">
        <v>4</v>
      </c>
      <c r="E69" s="87" t="s">
        <v>175</v>
      </c>
      <c r="F69" s="6"/>
      <c r="G69" s="110">
        <f>G70</f>
        <v>5570</v>
      </c>
      <c r="H69" s="110">
        <f>H70</f>
        <v>5570</v>
      </c>
    </row>
    <row r="70" spans="1:8" ht="55.5" customHeight="1">
      <c r="A70" s="45" t="s">
        <v>101</v>
      </c>
      <c r="B70" s="6">
        <v>650</v>
      </c>
      <c r="C70" s="7">
        <v>3</v>
      </c>
      <c r="D70" s="8">
        <v>4</v>
      </c>
      <c r="E70" s="87" t="s">
        <v>175</v>
      </c>
      <c r="F70" s="6">
        <v>100</v>
      </c>
      <c r="G70" s="110">
        <f>G71</f>
        <v>5570</v>
      </c>
      <c r="H70" s="114">
        <f>G70</f>
        <v>5570</v>
      </c>
    </row>
    <row r="71" spans="1:8" ht="29.25" customHeight="1">
      <c r="A71" s="45" t="s">
        <v>105</v>
      </c>
      <c r="B71" s="6">
        <v>650</v>
      </c>
      <c r="C71" s="7">
        <v>3</v>
      </c>
      <c r="D71" s="8">
        <v>4</v>
      </c>
      <c r="E71" s="87" t="s">
        <v>175</v>
      </c>
      <c r="F71" s="6">
        <v>120</v>
      </c>
      <c r="G71" s="110">
        <f>G72+G73</f>
        <v>5570</v>
      </c>
      <c r="H71" s="114">
        <f>G71</f>
        <v>5570</v>
      </c>
    </row>
    <row r="72" spans="1:8" ht="15.75" customHeight="1">
      <c r="A72" s="45" t="s">
        <v>102</v>
      </c>
      <c r="B72" s="6">
        <v>650</v>
      </c>
      <c r="C72" s="7">
        <v>3</v>
      </c>
      <c r="D72" s="8">
        <v>4</v>
      </c>
      <c r="E72" s="87" t="s">
        <v>175</v>
      </c>
      <c r="F72" s="6">
        <v>121</v>
      </c>
      <c r="G72" s="110">
        <v>4278</v>
      </c>
      <c r="H72" s="114">
        <f>G72</f>
        <v>4278</v>
      </c>
    </row>
    <row r="73" spans="1:8" ht="41.25" customHeight="1">
      <c r="A73" s="45" t="s">
        <v>71</v>
      </c>
      <c r="B73" s="6">
        <v>650</v>
      </c>
      <c r="C73" s="7">
        <v>3</v>
      </c>
      <c r="D73" s="8">
        <v>4</v>
      </c>
      <c r="E73" s="87" t="s">
        <v>175</v>
      </c>
      <c r="F73" s="6">
        <v>129</v>
      </c>
      <c r="G73" s="110">
        <v>1292</v>
      </c>
      <c r="H73" s="114">
        <f>G73</f>
        <v>1292</v>
      </c>
    </row>
    <row r="74" spans="1:8" ht="36" customHeight="1">
      <c r="A74" s="46" t="s">
        <v>162</v>
      </c>
      <c r="B74" s="11">
        <v>650</v>
      </c>
      <c r="C74" s="12">
        <v>3</v>
      </c>
      <c r="D74" s="52">
        <v>9</v>
      </c>
      <c r="E74" s="86"/>
      <c r="F74" s="11"/>
      <c r="G74" s="106">
        <f>G75</f>
        <v>37700</v>
      </c>
      <c r="H74" s="107"/>
    </row>
    <row r="75" spans="1:8" ht="17.25" customHeight="1">
      <c r="A75" s="45" t="s">
        <v>38</v>
      </c>
      <c r="B75" s="6">
        <v>650</v>
      </c>
      <c r="C75" s="7">
        <v>3</v>
      </c>
      <c r="D75" s="8">
        <v>9</v>
      </c>
      <c r="E75" s="87" t="s">
        <v>58</v>
      </c>
      <c r="F75" s="6"/>
      <c r="G75" s="110">
        <f>G76</f>
        <v>37700</v>
      </c>
      <c r="H75" s="114"/>
    </row>
    <row r="76" spans="1:8" ht="33.75" customHeight="1">
      <c r="A76" s="45" t="s">
        <v>163</v>
      </c>
      <c r="B76" s="6">
        <v>650</v>
      </c>
      <c r="C76" s="7">
        <v>3</v>
      </c>
      <c r="D76" s="8">
        <v>9</v>
      </c>
      <c r="E76" s="87" t="s">
        <v>96</v>
      </c>
      <c r="F76" s="6"/>
      <c r="G76" s="110">
        <f>G77</f>
        <v>37700</v>
      </c>
      <c r="H76" s="114"/>
    </row>
    <row r="77" spans="1:8" ht="36" customHeight="1">
      <c r="A77" s="45" t="s">
        <v>73</v>
      </c>
      <c r="B77" s="6">
        <v>650</v>
      </c>
      <c r="C77" s="7">
        <v>3</v>
      </c>
      <c r="D77" s="8">
        <v>9</v>
      </c>
      <c r="E77" s="87" t="s">
        <v>96</v>
      </c>
      <c r="F77" s="6">
        <v>200</v>
      </c>
      <c r="G77" s="110">
        <f>G78</f>
        <v>37700</v>
      </c>
      <c r="H77" s="114"/>
    </row>
    <row r="78" spans="1:8" ht="36" customHeight="1">
      <c r="A78" s="45" t="s">
        <v>54</v>
      </c>
      <c r="B78" s="6">
        <v>650</v>
      </c>
      <c r="C78" s="7">
        <v>3</v>
      </c>
      <c r="D78" s="8">
        <v>9</v>
      </c>
      <c r="E78" s="87" t="s">
        <v>96</v>
      </c>
      <c r="F78" s="6">
        <v>240</v>
      </c>
      <c r="G78" s="110">
        <f>G79</f>
        <v>37700</v>
      </c>
      <c r="H78" s="114"/>
    </row>
    <row r="79" spans="1:8" ht="36" customHeight="1">
      <c r="A79" s="45" t="s">
        <v>48</v>
      </c>
      <c r="B79" s="6">
        <v>650</v>
      </c>
      <c r="C79" s="7">
        <v>3</v>
      </c>
      <c r="D79" s="8">
        <v>9</v>
      </c>
      <c r="E79" s="87" t="s">
        <v>96</v>
      </c>
      <c r="F79" s="6">
        <v>244</v>
      </c>
      <c r="G79" s="110">
        <v>37700</v>
      </c>
      <c r="H79" s="114"/>
    </row>
    <row r="80" spans="1:8" ht="31.5" customHeight="1">
      <c r="A80" s="46" t="s">
        <v>42</v>
      </c>
      <c r="B80" s="11">
        <v>650</v>
      </c>
      <c r="C80" s="12">
        <v>3</v>
      </c>
      <c r="D80" s="52">
        <v>14</v>
      </c>
      <c r="E80" s="86"/>
      <c r="F80" s="11"/>
      <c r="G80" s="106">
        <f>G81</f>
        <v>19930</v>
      </c>
      <c r="H80" s="117"/>
    </row>
    <row r="81" spans="1:8" ht="38.25" customHeight="1">
      <c r="A81" s="61" t="s">
        <v>111</v>
      </c>
      <c r="B81" s="6">
        <v>650</v>
      </c>
      <c r="C81" s="7">
        <v>3</v>
      </c>
      <c r="D81" s="8">
        <v>14</v>
      </c>
      <c r="E81" s="87" t="s">
        <v>117</v>
      </c>
      <c r="F81" s="6"/>
      <c r="G81" s="113">
        <f>G82+G86</f>
        <v>19930</v>
      </c>
      <c r="H81" s="117"/>
    </row>
    <row r="82" spans="1:8" ht="72.75" customHeight="1">
      <c r="A82" s="61" t="s">
        <v>118</v>
      </c>
      <c r="B82" s="6">
        <v>650</v>
      </c>
      <c r="C82" s="7">
        <v>3</v>
      </c>
      <c r="D82" s="8">
        <v>14</v>
      </c>
      <c r="E82" s="87" t="s">
        <v>94</v>
      </c>
      <c r="F82" s="6"/>
      <c r="G82" s="113">
        <f>G83</f>
        <v>13950</v>
      </c>
      <c r="H82" s="117"/>
    </row>
    <row r="83" spans="1:8" ht="56.25" customHeight="1">
      <c r="A83" s="45" t="s">
        <v>101</v>
      </c>
      <c r="B83" s="6">
        <v>650</v>
      </c>
      <c r="C83" s="7">
        <v>3</v>
      </c>
      <c r="D83" s="8">
        <v>14</v>
      </c>
      <c r="E83" s="87" t="s">
        <v>94</v>
      </c>
      <c r="F83" s="6">
        <v>100</v>
      </c>
      <c r="G83" s="113">
        <f>G84</f>
        <v>13950</v>
      </c>
      <c r="H83" s="117"/>
    </row>
    <row r="84" spans="1:8" ht="27.75" customHeight="1">
      <c r="A84" s="45" t="s">
        <v>105</v>
      </c>
      <c r="B84" s="6">
        <v>650</v>
      </c>
      <c r="C84" s="7">
        <v>3</v>
      </c>
      <c r="D84" s="8">
        <v>14</v>
      </c>
      <c r="E84" s="87" t="s">
        <v>94</v>
      </c>
      <c r="F84" s="6">
        <v>120</v>
      </c>
      <c r="G84" s="113">
        <f>G85</f>
        <v>13950</v>
      </c>
      <c r="H84" s="117"/>
    </row>
    <row r="85" spans="1:8" ht="51" customHeight="1">
      <c r="A85" s="61" t="s">
        <v>158</v>
      </c>
      <c r="B85" s="6">
        <v>650</v>
      </c>
      <c r="C85" s="7">
        <v>3</v>
      </c>
      <c r="D85" s="8">
        <v>14</v>
      </c>
      <c r="E85" s="87" t="s">
        <v>94</v>
      </c>
      <c r="F85" s="6">
        <v>123</v>
      </c>
      <c r="G85" s="113">
        <v>13950</v>
      </c>
      <c r="H85" s="117"/>
    </row>
    <row r="86" spans="1:8" ht="69" customHeight="1">
      <c r="A86" s="61" t="s">
        <v>119</v>
      </c>
      <c r="B86" s="6">
        <v>650</v>
      </c>
      <c r="C86" s="7">
        <v>3</v>
      </c>
      <c r="D86" s="8">
        <v>14</v>
      </c>
      <c r="E86" s="87" t="s">
        <v>95</v>
      </c>
      <c r="F86" s="6"/>
      <c r="G86" s="113">
        <f>G88</f>
        <v>5980</v>
      </c>
      <c r="H86" s="117"/>
    </row>
    <row r="87" spans="1:8" ht="29.25" customHeight="1">
      <c r="A87" s="57" t="s">
        <v>73</v>
      </c>
      <c r="B87" s="6">
        <v>650</v>
      </c>
      <c r="C87" s="7">
        <v>3</v>
      </c>
      <c r="D87" s="8">
        <v>14</v>
      </c>
      <c r="E87" s="87" t="s">
        <v>95</v>
      </c>
      <c r="F87" s="6">
        <v>200</v>
      </c>
      <c r="G87" s="113">
        <f>G88</f>
        <v>5980</v>
      </c>
      <c r="H87" s="117"/>
    </row>
    <row r="88" spans="1:8" ht="27" customHeight="1">
      <c r="A88" s="57" t="s">
        <v>54</v>
      </c>
      <c r="B88" s="6">
        <v>650</v>
      </c>
      <c r="C88" s="7">
        <v>3</v>
      </c>
      <c r="D88" s="8">
        <v>14</v>
      </c>
      <c r="E88" s="87" t="s">
        <v>95</v>
      </c>
      <c r="F88" s="6">
        <v>240</v>
      </c>
      <c r="G88" s="113">
        <f>G89</f>
        <v>5980</v>
      </c>
      <c r="H88" s="117"/>
    </row>
    <row r="89" spans="1:8" ht="31.5" customHeight="1">
      <c r="A89" s="45" t="s">
        <v>48</v>
      </c>
      <c r="B89" s="6">
        <v>650</v>
      </c>
      <c r="C89" s="7">
        <v>3</v>
      </c>
      <c r="D89" s="8">
        <v>14</v>
      </c>
      <c r="E89" s="87" t="s">
        <v>95</v>
      </c>
      <c r="F89" s="6">
        <v>244</v>
      </c>
      <c r="G89" s="113">
        <v>5980</v>
      </c>
      <c r="H89" s="117"/>
    </row>
    <row r="90" spans="1:8" ht="13.5" customHeight="1">
      <c r="A90" s="46" t="s">
        <v>27</v>
      </c>
      <c r="B90" s="11">
        <v>650</v>
      </c>
      <c r="C90" s="12">
        <v>4</v>
      </c>
      <c r="D90" s="52">
        <v>0</v>
      </c>
      <c r="E90" s="86"/>
      <c r="F90" s="11"/>
      <c r="G90" s="106">
        <f>G91+G112+G102</f>
        <v>5105767.99</v>
      </c>
      <c r="H90" s="107"/>
    </row>
    <row r="91" spans="1:8" ht="11.25" customHeight="1">
      <c r="A91" s="46" t="s">
        <v>36</v>
      </c>
      <c r="B91" s="11">
        <v>650</v>
      </c>
      <c r="C91" s="12">
        <v>4</v>
      </c>
      <c r="D91" s="52">
        <v>1</v>
      </c>
      <c r="E91" s="86"/>
      <c r="F91" s="11"/>
      <c r="G91" s="106">
        <f>G92</f>
        <v>1507192</v>
      </c>
      <c r="H91" s="107"/>
    </row>
    <row r="92" spans="1:8" ht="40.5" customHeight="1">
      <c r="A92" s="61" t="s">
        <v>139</v>
      </c>
      <c r="B92" s="6">
        <v>650</v>
      </c>
      <c r="C92" s="7">
        <v>4</v>
      </c>
      <c r="D92" s="8">
        <v>1</v>
      </c>
      <c r="E92" s="87" t="s">
        <v>61</v>
      </c>
      <c r="F92" s="6"/>
      <c r="G92" s="113">
        <f>G93</f>
        <v>1507192</v>
      </c>
      <c r="H92" s="117"/>
    </row>
    <row r="93" spans="1:8" ht="66" customHeight="1">
      <c r="A93" s="61" t="s">
        <v>141</v>
      </c>
      <c r="B93" s="6">
        <v>650</v>
      </c>
      <c r="C93" s="7">
        <v>4</v>
      </c>
      <c r="D93" s="8">
        <v>1</v>
      </c>
      <c r="E93" s="87" t="s">
        <v>169</v>
      </c>
      <c r="F93" s="6"/>
      <c r="G93" s="113">
        <f>G94+G98</f>
        <v>1507192</v>
      </c>
      <c r="H93" s="117"/>
    </row>
    <row r="94" spans="1:8" ht="25.5">
      <c r="A94" s="45" t="s">
        <v>120</v>
      </c>
      <c r="B94" s="6">
        <v>650</v>
      </c>
      <c r="C94" s="7">
        <v>4</v>
      </c>
      <c r="D94" s="8">
        <v>1</v>
      </c>
      <c r="E94" s="87" t="s">
        <v>176</v>
      </c>
      <c r="F94" s="6"/>
      <c r="G94" s="113">
        <f>G96</f>
        <v>801792</v>
      </c>
      <c r="H94" s="117"/>
    </row>
    <row r="95" spans="1:8" ht="25.5">
      <c r="A95" s="45" t="s">
        <v>73</v>
      </c>
      <c r="B95" s="6">
        <v>650</v>
      </c>
      <c r="C95" s="7">
        <v>4</v>
      </c>
      <c r="D95" s="8">
        <v>1</v>
      </c>
      <c r="E95" s="87" t="s">
        <v>176</v>
      </c>
      <c r="F95" s="6">
        <v>200</v>
      </c>
      <c r="G95" s="113">
        <f>G96</f>
        <v>801792</v>
      </c>
      <c r="H95" s="117"/>
    </row>
    <row r="96" spans="1:8" ht="25.5">
      <c r="A96" s="45" t="s">
        <v>54</v>
      </c>
      <c r="B96" s="6">
        <v>650</v>
      </c>
      <c r="C96" s="7">
        <v>4</v>
      </c>
      <c r="D96" s="8">
        <v>1</v>
      </c>
      <c r="E96" s="87" t="s">
        <v>176</v>
      </c>
      <c r="F96" s="6">
        <v>240</v>
      </c>
      <c r="G96" s="113">
        <f>G97</f>
        <v>801792</v>
      </c>
      <c r="H96" s="117"/>
    </row>
    <row r="97" spans="1:8" ht="25.5">
      <c r="A97" s="45" t="s">
        <v>48</v>
      </c>
      <c r="B97" s="6">
        <v>650</v>
      </c>
      <c r="C97" s="7">
        <v>4</v>
      </c>
      <c r="D97" s="8">
        <v>1</v>
      </c>
      <c r="E97" s="87" t="s">
        <v>176</v>
      </c>
      <c r="F97" s="6">
        <v>244</v>
      </c>
      <c r="G97" s="113">
        <f>779500+22292</f>
        <v>801792</v>
      </c>
      <c r="H97" s="117"/>
    </row>
    <row r="98" spans="1:8" ht="28.5" customHeight="1">
      <c r="A98" s="45" t="s">
        <v>154</v>
      </c>
      <c r="B98" s="6">
        <v>650</v>
      </c>
      <c r="C98" s="7">
        <v>4</v>
      </c>
      <c r="D98" s="8">
        <v>1</v>
      </c>
      <c r="E98" s="87" t="s">
        <v>177</v>
      </c>
      <c r="F98" s="6"/>
      <c r="G98" s="113">
        <f>G100</f>
        <v>705400</v>
      </c>
      <c r="H98" s="117"/>
    </row>
    <row r="99" spans="1:8" ht="28.5" customHeight="1">
      <c r="A99" s="45" t="s">
        <v>73</v>
      </c>
      <c r="B99" s="6">
        <v>650</v>
      </c>
      <c r="C99" s="7">
        <v>4</v>
      </c>
      <c r="D99" s="8">
        <v>1</v>
      </c>
      <c r="E99" s="87" t="s">
        <v>177</v>
      </c>
      <c r="F99" s="6">
        <v>200</v>
      </c>
      <c r="G99" s="113">
        <f>G100</f>
        <v>705400</v>
      </c>
      <c r="H99" s="117"/>
    </row>
    <row r="100" spans="1:8" ht="28.5" customHeight="1">
      <c r="A100" s="45" t="s">
        <v>54</v>
      </c>
      <c r="B100" s="6">
        <v>650</v>
      </c>
      <c r="C100" s="7">
        <v>4</v>
      </c>
      <c r="D100" s="8">
        <v>1</v>
      </c>
      <c r="E100" s="87" t="s">
        <v>177</v>
      </c>
      <c r="F100" s="6">
        <v>240</v>
      </c>
      <c r="G100" s="113">
        <f>G101</f>
        <v>705400</v>
      </c>
      <c r="H100" s="117"/>
    </row>
    <row r="101" spans="1:8" ht="33" customHeight="1">
      <c r="A101" s="45" t="s">
        <v>48</v>
      </c>
      <c r="B101" s="6">
        <v>650</v>
      </c>
      <c r="C101" s="7">
        <v>4</v>
      </c>
      <c r="D101" s="8">
        <v>1</v>
      </c>
      <c r="E101" s="87" t="s">
        <v>177</v>
      </c>
      <c r="F101" s="6">
        <v>244</v>
      </c>
      <c r="G101" s="113">
        <v>705400</v>
      </c>
      <c r="H101" s="117"/>
    </row>
    <row r="102" spans="1:8" ht="14.25" customHeight="1">
      <c r="A102" s="46" t="s">
        <v>62</v>
      </c>
      <c r="B102" s="11">
        <v>650</v>
      </c>
      <c r="C102" s="12">
        <v>4</v>
      </c>
      <c r="D102" s="52">
        <v>9</v>
      </c>
      <c r="E102" s="86"/>
      <c r="F102" s="11"/>
      <c r="G102" s="106">
        <f>G103</f>
        <v>3357225.99</v>
      </c>
      <c r="H102" s="117"/>
    </row>
    <row r="103" spans="1:8" ht="46.5" customHeight="1">
      <c r="A103" s="61" t="s">
        <v>112</v>
      </c>
      <c r="B103" s="58">
        <v>650</v>
      </c>
      <c r="C103" s="59">
        <v>4</v>
      </c>
      <c r="D103" s="60">
        <v>9</v>
      </c>
      <c r="E103" s="88" t="s">
        <v>91</v>
      </c>
      <c r="F103" s="58"/>
      <c r="G103" s="113">
        <f>G104+G108</f>
        <v>3357225.99</v>
      </c>
      <c r="H103" s="117"/>
    </row>
    <row r="104" spans="1:8" ht="29.25" customHeight="1">
      <c r="A104" s="61" t="s">
        <v>121</v>
      </c>
      <c r="B104" s="58">
        <v>650</v>
      </c>
      <c r="C104" s="59">
        <v>4</v>
      </c>
      <c r="D104" s="60">
        <v>9</v>
      </c>
      <c r="E104" s="88" t="s">
        <v>92</v>
      </c>
      <c r="F104" s="11"/>
      <c r="G104" s="113">
        <f>G105</f>
        <v>2576825.9900000002</v>
      </c>
      <c r="H104" s="117"/>
    </row>
    <row r="105" spans="1:8" ht="27" customHeight="1">
      <c r="A105" s="45" t="s">
        <v>73</v>
      </c>
      <c r="B105" s="6">
        <v>650</v>
      </c>
      <c r="C105" s="7">
        <v>4</v>
      </c>
      <c r="D105" s="8">
        <v>9</v>
      </c>
      <c r="E105" s="88" t="s">
        <v>92</v>
      </c>
      <c r="F105" s="6">
        <v>200</v>
      </c>
      <c r="G105" s="113">
        <f>G106</f>
        <v>2576825.9900000002</v>
      </c>
      <c r="H105" s="117"/>
    </row>
    <row r="106" spans="1:8" ht="33" customHeight="1">
      <c r="A106" s="45" t="s">
        <v>54</v>
      </c>
      <c r="B106" s="6">
        <v>650</v>
      </c>
      <c r="C106" s="7">
        <v>4</v>
      </c>
      <c r="D106" s="8">
        <v>9</v>
      </c>
      <c r="E106" s="88" t="s">
        <v>92</v>
      </c>
      <c r="F106" s="6">
        <v>240</v>
      </c>
      <c r="G106" s="113">
        <f>G107</f>
        <v>2576825.9900000002</v>
      </c>
      <c r="H106" s="117"/>
    </row>
    <row r="107" spans="1:8" ht="33" customHeight="1">
      <c r="A107" s="45" t="s">
        <v>48</v>
      </c>
      <c r="B107" s="6">
        <v>650</v>
      </c>
      <c r="C107" s="7">
        <v>4</v>
      </c>
      <c r="D107" s="8">
        <v>9</v>
      </c>
      <c r="E107" s="88" t="s">
        <v>92</v>
      </c>
      <c r="F107" s="6">
        <v>244</v>
      </c>
      <c r="G107" s="113">
        <f>2522500+54325.99</f>
        <v>2576825.9900000002</v>
      </c>
      <c r="H107" s="117"/>
    </row>
    <row r="108" spans="1:8" ht="15.75" customHeight="1">
      <c r="A108" s="61" t="s">
        <v>122</v>
      </c>
      <c r="B108" s="58">
        <v>650</v>
      </c>
      <c r="C108" s="59">
        <v>4</v>
      </c>
      <c r="D108" s="60">
        <v>9</v>
      </c>
      <c r="E108" s="87" t="s">
        <v>93</v>
      </c>
      <c r="F108" s="58"/>
      <c r="G108" s="113">
        <f>G109</f>
        <v>780400</v>
      </c>
      <c r="H108" s="117"/>
    </row>
    <row r="109" spans="1:8" ht="33" customHeight="1">
      <c r="A109" s="45" t="s">
        <v>73</v>
      </c>
      <c r="B109" s="6">
        <v>650</v>
      </c>
      <c r="C109" s="7">
        <v>4</v>
      </c>
      <c r="D109" s="8">
        <v>9</v>
      </c>
      <c r="E109" s="87" t="s">
        <v>93</v>
      </c>
      <c r="F109" s="6">
        <v>200</v>
      </c>
      <c r="G109" s="113">
        <f>G110</f>
        <v>780400</v>
      </c>
      <c r="H109" s="117"/>
    </row>
    <row r="110" spans="1:8" ht="28.5" customHeight="1">
      <c r="A110" s="45" t="s">
        <v>54</v>
      </c>
      <c r="B110" s="6">
        <v>650</v>
      </c>
      <c r="C110" s="7">
        <v>4</v>
      </c>
      <c r="D110" s="8">
        <v>9</v>
      </c>
      <c r="E110" s="87" t="s">
        <v>93</v>
      </c>
      <c r="F110" s="6">
        <v>240</v>
      </c>
      <c r="G110" s="113">
        <f>G111</f>
        <v>780400</v>
      </c>
      <c r="H110" s="117"/>
    </row>
    <row r="111" spans="1:8" ht="26.25" customHeight="1">
      <c r="A111" s="45" t="s">
        <v>48</v>
      </c>
      <c r="B111" s="6">
        <v>650</v>
      </c>
      <c r="C111" s="7">
        <v>4</v>
      </c>
      <c r="D111" s="8">
        <v>9</v>
      </c>
      <c r="E111" s="87" t="s">
        <v>93</v>
      </c>
      <c r="F111" s="6">
        <v>244</v>
      </c>
      <c r="G111" s="113">
        <v>780400</v>
      </c>
      <c r="H111" s="117"/>
    </row>
    <row r="112" spans="1:8" ht="19.5" customHeight="1">
      <c r="A112" s="46" t="s">
        <v>28</v>
      </c>
      <c r="B112" s="11">
        <v>650</v>
      </c>
      <c r="C112" s="12">
        <v>4</v>
      </c>
      <c r="D112" s="52">
        <v>10</v>
      </c>
      <c r="E112" s="86"/>
      <c r="F112" s="11"/>
      <c r="G112" s="106">
        <f>G113</f>
        <v>241350</v>
      </c>
      <c r="H112" s="107"/>
    </row>
    <row r="113" spans="1:8" ht="41.25" customHeight="1">
      <c r="A113" s="61" t="s">
        <v>139</v>
      </c>
      <c r="B113" s="58">
        <v>650</v>
      </c>
      <c r="C113" s="59">
        <v>4</v>
      </c>
      <c r="D113" s="60">
        <v>10</v>
      </c>
      <c r="E113" s="89" t="s">
        <v>61</v>
      </c>
      <c r="F113" s="58"/>
      <c r="G113" s="113">
        <f>G114</f>
        <v>241350</v>
      </c>
      <c r="H113" s="107"/>
    </row>
    <row r="114" spans="1:8" ht="29.25" customHeight="1">
      <c r="A114" s="61" t="s">
        <v>144</v>
      </c>
      <c r="B114" s="58">
        <v>650</v>
      </c>
      <c r="C114" s="59">
        <v>4</v>
      </c>
      <c r="D114" s="60">
        <v>10</v>
      </c>
      <c r="E114" s="89" t="s">
        <v>178</v>
      </c>
      <c r="F114" s="58"/>
      <c r="G114" s="113">
        <f>G115</f>
        <v>241350</v>
      </c>
      <c r="H114" s="107"/>
    </row>
    <row r="115" spans="1:8" ht="29.25" customHeight="1">
      <c r="A115" s="45" t="s">
        <v>73</v>
      </c>
      <c r="B115" s="6">
        <v>650</v>
      </c>
      <c r="C115" s="7">
        <v>4</v>
      </c>
      <c r="D115" s="8">
        <v>10</v>
      </c>
      <c r="E115" s="87" t="s">
        <v>179</v>
      </c>
      <c r="F115" s="6">
        <v>200</v>
      </c>
      <c r="G115" s="110">
        <f>G116</f>
        <v>241350</v>
      </c>
      <c r="H115" s="116"/>
    </row>
    <row r="116" spans="1:8" ht="28.5" customHeight="1">
      <c r="A116" s="45" t="s">
        <v>54</v>
      </c>
      <c r="B116" s="6">
        <v>650</v>
      </c>
      <c r="C116" s="7">
        <v>4</v>
      </c>
      <c r="D116" s="8">
        <v>10</v>
      </c>
      <c r="E116" s="87" t="s">
        <v>179</v>
      </c>
      <c r="F116" s="6">
        <v>240</v>
      </c>
      <c r="G116" s="110">
        <f>G117</f>
        <v>241350</v>
      </c>
      <c r="H116" s="116"/>
    </row>
    <row r="117" spans="1:8" ht="28.5" customHeight="1">
      <c r="A117" s="45" t="s">
        <v>106</v>
      </c>
      <c r="B117" s="6">
        <v>650</v>
      </c>
      <c r="C117" s="7">
        <v>4</v>
      </c>
      <c r="D117" s="8">
        <v>10</v>
      </c>
      <c r="E117" s="87" t="s">
        <v>179</v>
      </c>
      <c r="F117" s="6">
        <v>242</v>
      </c>
      <c r="G117" s="110">
        <f>280500-39150</f>
        <v>241350</v>
      </c>
      <c r="H117" s="116"/>
    </row>
    <row r="118" spans="1:8" s="49" customFormat="1">
      <c r="A118" s="46" t="s">
        <v>14</v>
      </c>
      <c r="B118" s="11">
        <v>650</v>
      </c>
      <c r="C118" s="12">
        <v>5</v>
      </c>
      <c r="D118" s="51" t="s">
        <v>50</v>
      </c>
      <c r="E118" s="86"/>
      <c r="F118" s="11"/>
      <c r="G118" s="106">
        <f>G119+G128+G136+G155</f>
        <v>9700917</v>
      </c>
      <c r="H118" s="107"/>
    </row>
    <row r="119" spans="1:8" s="49" customFormat="1" ht="20.25" customHeight="1">
      <c r="A119" s="46" t="s">
        <v>67</v>
      </c>
      <c r="B119" s="11">
        <v>650</v>
      </c>
      <c r="C119" s="12">
        <v>5</v>
      </c>
      <c r="D119" s="51" t="s">
        <v>66</v>
      </c>
      <c r="E119" s="86"/>
      <c r="F119" s="11"/>
      <c r="G119" s="106">
        <f>G120</f>
        <v>410000</v>
      </c>
      <c r="H119" s="107"/>
    </row>
    <row r="120" spans="1:8" s="49" customFormat="1" ht="29.25" customHeight="1">
      <c r="A120" s="61" t="s">
        <v>145</v>
      </c>
      <c r="B120" s="11">
        <v>650</v>
      </c>
      <c r="C120" s="12">
        <v>5</v>
      </c>
      <c r="D120" s="51" t="s">
        <v>66</v>
      </c>
      <c r="E120" s="86" t="s">
        <v>183</v>
      </c>
      <c r="F120" s="11"/>
      <c r="G120" s="106">
        <f>G121</f>
        <v>410000</v>
      </c>
      <c r="H120" s="107"/>
    </row>
    <row r="121" spans="1:8" s="49" customFormat="1" ht="25.5">
      <c r="A121" s="61" t="s">
        <v>110</v>
      </c>
      <c r="B121" s="58">
        <v>650</v>
      </c>
      <c r="C121" s="59">
        <v>5</v>
      </c>
      <c r="D121" s="62" t="s">
        <v>66</v>
      </c>
      <c r="E121" s="89" t="s">
        <v>182</v>
      </c>
      <c r="F121" s="11"/>
      <c r="G121" s="113">
        <f>G122+G125</f>
        <v>410000</v>
      </c>
      <c r="H121" s="107"/>
    </row>
    <row r="122" spans="1:8" s="49" customFormat="1" ht="25.5">
      <c r="A122" s="57" t="s">
        <v>73</v>
      </c>
      <c r="B122" s="58">
        <v>650</v>
      </c>
      <c r="C122" s="59">
        <v>5</v>
      </c>
      <c r="D122" s="62" t="s">
        <v>66</v>
      </c>
      <c r="E122" s="89" t="s">
        <v>182</v>
      </c>
      <c r="F122" s="58">
        <v>200</v>
      </c>
      <c r="G122" s="113">
        <f>G123</f>
        <v>400000</v>
      </c>
      <c r="H122" s="107"/>
    </row>
    <row r="123" spans="1:8" s="49" customFormat="1" ht="25.5">
      <c r="A123" s="57" t="s">
        <v>54</v>
      </c>
      <c r="B123" s="58">
        <v>650</v>
      </c>
      <c r="C123" s="59">
        <v>5</v>
      </c>
      <c r="D123" s="62" t="s">
        <v>66</v>
      </c>
      <c r="E123" s="89" t="s">
        <v>182</v>
      </c>
      <c r="F123" s="58">
        <v>240</v>
      </c>
      <c r="G123" s="113">
        <f>G124</f>
        <v>400000</v>
      </c>
      <c r="H123" s="107"/>
    </row>
    <row r="124" spans="1:8" s="49" customFormat="1" ht="25.5">
      <c r="A124" s="61" t="s">
        <v>146</v>
      </c>
      <c r="B124" s="58">
        <v>650</v>
      </c>
      <c r="C124" s="59">
        <v>5</v>
      </c>
      <c r="D124" s="62" t="s">
        <v>66</v>
      </c>
      <c r="E124" s="89" t="s">
        <v>182</v>
      </c>
      <c r="F124" s="58">
        <v>243</v>
      </c>
      <c r="G124" s="113">
        <v>400000</v>
      </c>
      <c r="H124" s="107"/>
    </row>
    <row r="125" spans="1:8" s="49" customFormat="1">
      <c r="A125" s="57" t="s">
        <v>53</v>
      </c>
      <c r="B125" s="58">
        <v>650</v>
      </c>
      <c r="C125" s="59">
        <v>5</v>
      </c>
      <c r="D125" s="62" t="s">
        <v>66</v>
      </c>
      <c r="E125" s="89" t="s">
        <v>182</v>
      </c>
      <c r="F125" s="58">
        <v>800</v>
      </c>
      <c r="G125" s="113">
        <f>G126</f>
        <v>10000</v>
      </c>
      <c r="H125" s="107"/>
    </row>
    <row r="126" spans="1:8" s="49" customFormat="1">
      <c r="A126" s="61" t="s">
        <v>103</v>
      </c>
      <c r="B126" s="58">
        <v>650</v>
      </c>
      <c r="C126" s="59">
        <v>5</v>
      </c>
      <c r="D126" s="62" t="s">
        <v>66</v>
      </c>
      <c r="E126" s="89" t="s">
        <v>182</v>
      </c>
      <c r="F126" s="58">
        <v>850</v>
      </c>
      <c r="G126" s="113">
        <f>G127</f>
        <v>10000</v>
      </c>
      <c r="H126" s="107"/>
    </row>
    <row r="127" spans="1:8" s="49" customFormat="1">
      <c r="A127" s="61" t="s">
        <v>147</v>
      </c>
      <c r="B127" s="58">
        <v>650</v>
      </c>
      <c r="C127" s="59">
        <v>5</v>
      </c>
      <c r="D127" s="62" t="s">
        <v>66</v>
      </c>
      <c r="E127" s="89" t="s">
        <v>182</v>
      </c>
      <c r="F127" s="58">
        <v>853</v>
      </c>
      <c r="G127" s="113">
        <v>10000</v>
      </c>
      <c r="H127" s="107"/>
    </row>
    <row r="128" spans="1:8">
      <c r="A128" s="46" t="s">
        <v>0</v>
      </c>
      <c r="B128" s="11">
        <v>650</v>
      </c>
      <c r="C128" s="50">
        <v>5</v>
      </c>
      <c r="D128" s="51" t="s">
        <v>33</v>
      </c>
      <c r="E128" s="86"/>
      <c r="F128" s="11"/>
      <c r="G128" s="106">
        <f>G129</f>
        <v>6850000</v>
      </c>
      <c r="H128" s="112"/>
    </row>
    <row r="129" spans="1:8">
      <c r="A129" s="61" t="s">
        <v>38</v>
      </c>
      <c r="B129" s="6">
        <v>650</v>
      </c>
      <c r="C129" s="37">
        <v>5</v>
      </c>
      <c r="D129" s="36" t="s">
        <v>33</v>
      </c>
      <c r="E129" s="87" t="s">
        <v>58</v>
      </c>
      <c r="F129" s="6"/>
      <c r="G129" s="110">
        <f>G131+G133</f>
        <v>6850000</v>
      </c>
      <c r="H129" s="109"/>
    </row>
    <row r="130" spans="1:8" ht="29.25" customHeight="1">
      <c r="A130" s="53" t="s">
        <v>167</v>
      </c>
      <c r="B130" s="54">
        <v>650</v>
      </c>
      <c r="C130" s="102">
        <v>5</v>
      </c>
      <c r="D130" s="103" t="s">
        <v>33</v>
      </c>
      <c r="E130" s="90" t="s">
        <v>166</v>
      </c>
      <c r="F130" s="54"/>
      <c r="G130" s="118">
        <f>G131</f>
        <v>6507500</v>
      </c>
      <c r="H130" s="109"/>
    </row>
    <row r="131" spans="1:8">
      <c r="A131" s="61" t="s">
        <v>41</v>
      </c>
      <c r="B131" s="6">
        <v>650</v>
      </c>
      <c r="C131" s="37">
        <v>5</v>
      </c>
      <c r="D131" s="36" t="s">
        <v>33</v>
      </c>
      <c r="E131" s="87" t="s">
        <v>166</v>
      </c>
      <c r="F131" s="6">
        <v>500</v>
      </c>
      <c r="G131" s="110">
        <f>G132</f>
        <v>6507500</v>
      </c>
      <c r="H131" s="109"/>
    </row>
    <row r="132" spans="1:8" ht="15.75" customHeight="1">
      <c r="A132" s="61" t="s">
        <v>51</v>
      </c>
      <c r="B132" s="6">
        <v>650</v>
      </c>
      <c r="C132" s="37">
        <v>5</v>
      </c>
      <c r="D132" s="36" t="s">
        <v>33</v>
      </c>
      <c r="E132" s="87" t="s">
        <v>166</v>
      </c>
      <c r="F132" s="6">
        <v>540</v>
      </c>
      <c r="G132" s="110">
        <v>6507500</v>
      </c>
      <c r="H132" s="109"/>
    </row>
    <row r="133" spans="1:8" ht="32.25" customHeight="1">
      <c r="A133" s="61" t="s">
        <v>165</v>
      </c>
      <c r="B133" s="6">
        <v>650</v>
      </c>
      <c r="C133" s="37">
        <v>5</v>
      </c>
      <c r="D133" s="36" t="s">
        <v>33</v>
      </c>
      <c r="E133" s="87" t="s">
        <v>164</v>
      </c>
      <c r="F133" s="6"/>
      <c r="G133" s="110">
        <f>G134</f>
        <v>342500</v>
      </c>
      <c r="H133" s="109"/>
    </row>
    <row r="134" spans="1:8" ht="15.75" customHeight="1">
      <c r="A134" s="61" t="s">
        <v>41</v>
      </c>
      <c r="B134" s="6">
        <v>650</v>
      </c>
      <c r="C134" s="37">
        <v>5</v>
      </c>
      <c r="D134" s="36" t="s">
        <v>33</v>
      </c>
      <c r="E134" s="87" t="s">
        <v>164</v>
      </c>
      <c r="F134" s="6">
        <v>500</v>
      </c>
      <c r="G134" s="110">
        <f>G135</f>
        <v>342500</v>
      </c>
      <c r="H134" s="109"/>
    </row>
    <row r="135" spans="1:8" ht="17.25" customHeight="1">
      <c r="A135" s="61" t="s">
        <v>51</v>
      </c>
      <c r="B135" s="6">
        <v>650</v>
      </c>
      <c r="C135" s="37">
        <v>5</v>
      </c>
      <c r="D135" s="36" t="s">
        <v>33</v>
      </c>
      <c r="E135" s="87" t="s">
        <v>164</v>
      </c>
      <c r="F135" s="6">
        <v>540</v>
      </c>
      <c r="G135" s="110">
        <v>342500</v>
      </c>
      <c r="H135" s="109"/>
    </row>
    <row r="136" spans="1:8" s="49" customFormat="1" ht="14.25" customHeight="1">
      <c r="A136" s="46" t="s">
        <v>18</v>
      </c>
      <c r="B136" s="11">
        <v>650</v>
      </c>
      <c r="C136" s="50">
        <v>5</v>
      </c>
      <c r="D136" s="51" t="s">
        <v>24</v>
      </c>
      <c r="E136" s="86"/>
      <c r="F136" s="11"/>
      <c r="G136" s="106">
        <f>G137</f>
        <v>2102843</v>
      </c>
      <c r="H136" s="112"/>
    </row>
    <row r="137" spans="1:8" s="49" customFormat="1" ht="42" customHeight="1">
      <c r="A137" s="46" t="s">
        <v>86</v>
      </c>
      <c r="B137" s="11">
        <v>650</v>
      </c>
      <c r="C137" s="50">
        <v>5</v>
      </c>
      <c r="D137" s="51" t="s">
        <v>24</v>
      </c>
      <c r="E137" s="86" t="s">
        <v>123</v>
      </c>
      <c r="F137" s="11"/>
      <c r="G137" s="106">
        <f>G138+G144+G149</f>
        <v>2102843</v>
      </c>
      <c r="H137" s="112"/>
    </row>
    <row r="138" spans="1:8" ht="16.5" customHeight="1">
      <c r="A138" s="46" t="s">
        <v>68</v>
      </c>
      <c r="B138" s="11">
        <v>650</v>
      </c>
      <c r="C138" s="50">
        <v>5</v>
      </c>
      <c r="D138" s="51" t="s">
        <v>24</v>
      </c>
      <c r="E138" s="86" t="s">
        <v>87</v>
      </c>
      <c r="F138" s="11"/>
      <c r="G138" s="106">
        <f>G139</f>
        <v>1400000</v>
      </c>
      <c r="H138" s="109"/>
    </row>
    <row r="139" spans="1:8" ht="18.75" customHeight="1">
      <c r="A139" s="78" t="s">
        <v>124</v>
      </c>
      <c r="B139" s="6">
        <v>650</v>
      </c>
      <c r="C139" s="37">
        <v>5</v>
      </c>
      <c r="D139" s="36" t="s">
        <v>24</v>
      </c>
      <c r="E139" s="87" t="s">
        <v>88</v>
      </c>
      <c r="F139" s="6"/>
      <c r="G139" s="110">
        <f>G140</f>
        <v>1400000</v>
      </c>
      <c r="H139" s="109"/>
    </row>
    <row r="140" spans="1:8" ht="16.5" customHeight="1">
      <c r="A140" s="78" t="s">
        <v>125</v>
      </c>
      <c r="B140" s="6">
        <v>650</v>
      </c>
      <c r="C140" s="37">
        <v>5</v>
      </c>
      <c r="D140" s="36" t="s">
        <v>24</v>
      </c>
      <c r="E140" s="87" t="s">
        <v>89</v>
      </c>
      <c r="F140" s="6"/>
      <c r="G140" s="110">
        <f>G141</f>
        <v>1400000</v>
      </c>
      <c r="H140" s="109"/>
    </row>
    <row r="141" spans="1:8" ht="26.25" customHeight="1">
      <c r="A141" s="78" t="s">
        <v>73</v>
      </c>
      <c r="B141" s="6">
        <v>650</v>
      </c>
      <c r="C141" s="37">
        <v>5</v>
      </c>
      <c r="D141" s="36" t="s">
        <v>24</v>
      </c>
      <c r="E141" s="87" t="s">
        <v>89</v>
      </c>
      <c r="F141" s="6">
        <v>200</v>
      </c>
      <c r="G141" s="110">
        <f>G142</f>
        <v>1400000</v>
      </c>
      <c r="H141" s="109"/>
    </row>
    <row r="142" spans="1:8" ht="24.75" customHeight="1">
      <c r="A142" s="45" t="s">
        <v>54</v>
      </c>
      <c r="B142" s="6">
        <v>650</v>
      </c>
      <c r="C142" s="37">
        <v>5</v>
      </c>
      <c r="D142" s="36" t="s">
        <v>24</v>
      </c>
      <c r="E142" s="87" t="s">
        <v>89</v>
      </c>
      <c r="F142" s="6">
        <v>240</v>
      </c>
      <c r="G142" s="110">
        <f>G143</f>
        <v>1400000</v>
      </c>
      <c r="H142" s="109"/>
    </row>
    <row r="143" spans="1:8" ht="25.5">
      <c r="A143" s="45" t="s">
        <v>48</v>
      </c>
      <c r="B143" s="6">
        <v>650</v>
      </c>
      <c r="C143" s="37">
        <v>5</v>
      </c>
      <c r="D143" s="36" t="s">
        <v>24</v>
      </c>
      <c r="E143" s="87" t="s">
        <v>89</v>
      </c>
      <c r="F143" s="6">
        <v>244</v>
      </c>
      <c r="G143" s="110">
        <v>1400000</v>
      </c>
      <c r="H143" s="109"/>
    </row>
    <row r="144" spans="1:8" ht="25.5">
      <c r="A144" s="46" t="s">
        <v>90</v>
      </c>
      <c r="B144" s="11">
        <v>650</v>
      </c>
      <c r="C144" s="50">
        <v>5</v>
      </c>
      <c r="D144" s="51" t="s">
        <v>24</v>
      </c>
      <c r="E144" s="86" t="s">
        <v>85</v>
      </c>
      <c r="F144" s="11"/>
      <c r="G144" s="106">
        <f>G145</f>
        <v>144000</v>
      </c>
      <c r="H144" s="109"/>
    </row>
    <row r="145" spans="1:8" ht="24" customHeight="1">
      <c r="A145" s="80" t="s">
        <v>126</v>
      </c>
      <c r="B145" s="6">
        <v>650</v>
      </c>
      <c r="C145" s="37">
        <v>5</v>
      </c>
      <c r="D145" s="36" t="s">
        <v>24</v>
      </c>
      <c r="E145" s="87" t="s">
        <v>127</v>
      </c>
      <c r="F145" s="6"/>
      <c r="G145" s="110">
        <f>G147</f>
        <v>144000</v>
      </c>
      <c r="H145" s="109"/>
    </row>
    <row r="146" spans="1:8" ht="25.5">
      <c r="A146" s="45" t="s">
        <v>73</v>
      </c>
      <c r="B146" s="6">
        <v>650</v>
      </c>
      <c r="C146" s="37">
        <v>5</v>
      </c>
      <c r="D146" s="36" t="s">
        <v>24</v>
      </c>
      <c r="E146" s="87" t="s">
        <v>127</v>
      </c>
      <c r="F146" s="6">
        <v>200</v>
      </c>
      <c r="G146" s="110">
        <f>G147</f>
        <v>144000</v>
      </c>
      <c r="H146" s="109"/>
    </row>
    <row r="147" spans="1:8" ht="25.5">
      <c r="A147" s="45" t="s">
        <v>54</v>
      </c>
      <c r="B147" s="6">
        <v>650</v>
      </c>
      <c r="C147" s="37">
        <v>5</v>
      </c>
      <c r="D147" s="36" t="s">
        <v>24</v>
      </c>
      <c r="E147" s="87" t="s">
        <v>127</v>
      </c>
      <c r="F147" s="6">
        <v>240</v>
      </c>
      <c r="G147" s="110">
        <f>G148</f>
        <v>144000</v>
      </c>
      <c r="H147" s="109"/>
    </row>
    <row r="148" spans="1:8" ht="25.5">
      <c r="A148" s="45" t="s">
        <v>48</v>
      </c>
      <c r="B148" s="6">
        <v>650</v>
      </c>
      <c r="C148" s="37">
        <v>5</v>
      </c>
      <c r="D148" s="36" t="s">
        <v>24</v>
      </c>
      <c r="E148" s="87" t="s">
        <v>127</v>
      </c>
      <c r="F148" s="6">
        <v>244</v>
      </c>
      <c r="G148" s="110">
        <f>220000-76000</f>
        <v>144000</v>
      </c>
      <c r="H148" s="109"/>
    </row>
    <row r="149" spans="1:8">
      <c r="A149" s="46" t="s">
        <v>128</v>
      </c>
      <c r="B149" s="11">
        <v>650</v>
      </c>
      <c r="C149" s="50">
        <v>5</v>
      </c>
      <c r="D149" s="51" t="s">
        <v>24</v>
      </c>
      <c r="E149" s="86" t="s">
        <v>129</v>
      </c>
      <c r="F149" s="11"/>
      <c r="G149" s="106">
        <f>G153</f>
        <v>558843</v>
      </c>
      <c r="H149" s="109"/>
    </row>
    <row r="150" spans="1:8" s="82" customFormat="1" ht="25.5">
      <c r="A150" s="61" t="s">
        <v>130</v>
      </c>
      <c r="B150" s="58">
        <v>650</v>
      </c>
      <c r="C150" s="81">
        <v>5</v>
      </c>
      <c r="D150" s="62" t="s">
        <v>24</v>
      </c>
      <c r="E150" s="89" t="s">
        <v>168</v>
      </c>
      <c r="F150" s="58"/>
      <c r="G150" s="113">
        <f>G152</f>
        <v>558843</v>
      </c>
      <c r="H150" s="119"/>
    </row>
    <row r="151" spans="1:8" s="82" customFormat="1" ht="25.5">
      <c r="A151" s="61" t="s">
        <v>131</v>
      </c>
      <c r="B151" s="58">
        <v>650</v>
      </c>
      <c r="C151" s="81">
        <v>5</v>
      </c>
      <c r="D151" s="62" t="s">
        <v>24</v>
      </c>
      <c r="E151" s="87" t="s">
        <v>184</v>
      </c>
      <c r="F151" s="58"/>
      <c r="G151" s="113">
        <f>G152</f>
        <v>558843</v>
      </c>
      <c r="H151" s="119"/>
    </row>
    <row r="152" spans="1:8" ht="25.5">
      <c r="A152" s="45" t="s">
        <v>73</v>
      </c>
      <c r="B152" s="6">
        <v>650</v>
      </c>
      <c r="C152" s="37">
        <v>5</v>
      </c>
      <c r="D152" s="36" t="s">
        <v>24</v>
      </c>
      <c r="E152" s="87" t="s">
        <v>184</v>
      </c>
      <c r="F152" s="6">
        <v>200</v>
      </c>
      <c r="G152" s="110">
        <f>G153</f>
        <v>558843</v>
      </c>
      <c r="H152" s="109"/>
    </row>
    <row r="153" spans="1:8" ht="25.5">
      <c r="A153" s="45" t="s">
        <v>54</v>
      </c>
      <c r="B153" s="6">
        <v>650</v>
      </c>
      <c r="C153" s="37">
        <v>5</v>
      </c>
      <c r="D153" s="36" t="s">
        <v>24</v>
      </c>
      <c r="E153" s="87" t="s">
        <v>184</v>
      </c>
      <c r="F153" s="6">
        <v>240</v>
      </c>
      <c r="G153" s="110">
        <f>G154</f>
        <v>558843</v>
      </c>
      <c r="H153" s="109"/>
    </row>
    <row r="154" spans="1:8" ht="25.5">
      <c r="A154" s="45" t="s">
        <v>48</v>
      </c>
      <c r="B154" s="6">
        <v>650</v>
      </c>
      <c r="C154" s="37">
        <v>5</v>
      </c>
      <c r="D154" s="36" t="s">
        <v>24</v>
      </c>
      <c r="E154" s="87" t="s">
        <v>184</v>
      </c>
      <c r="F154" s="6">
        <v>244</v>
      </c>
      <c r="G154" s="110">
        <v>558843</v>
      </c>
      <c r="H154" s="109"/>
    </row>
    <row r="155" spans="1:8" s="49" customFormat="1">
      <c r="A155" s="46" t="s">
        <v>132</v>
      </c>
      <c r="B155" s="11">
        <v>650</v>
      </c>
      <c r="C155" s="50">
        <v>5</v>
      </c>
      <c r="D155" s="51" t="s">
        <v>133</v>
      </c>
      <c r="E155" s="86"/>
      <c r="F155" s="11"/>
      <c r="G155" s="106">
        <f>G156</f>
        <v>338074</v>
      </c>
      <c r="H155" s="112"/>
    </row>
    <row r="156" spans="1:8" ht="42" customHeight="1">
      <c r="A156" s="45" t="s">
        <v>139</v>
      </c>
      <c r="B156" s="58">
        <v>650</v>
      </c>
      <c r="C156" s="81">
        <v>5</v>
      </c>
      <c r="D156" s="62" t="s">
        <v>133</v>
      </c>
      <c r="E156" s="87" t="s">
        <v>61</v>
      </c>
      <c r="F156" s="6"/>
      <c r="G156" s="110">
        <f>G158</f>
        <v>338074</v>
      </c>
      <c r="H156" s="109"/>
    </row>
    <row r="157" spans="1:8" ht="65.25" customHeight="1">
      <c r="A157" s="45" t="s">
        <v>141</v>
      </c>
      <c r="B157" s="58">
        <v>650</v>
      </c>
      <c r="C157" s="81">
        <v>5</v>
      </c>
      <c r="D157" s="83" t="s">
        <v>133</v>
      </c>
      <c r="E157" s="87" t="s">
        <v>169</v>
      </c>
      <c r="F157" s="6"/>
      <c r="G157" s="110">
        <f>G158</f>
        <v>338074</v>
      </c>
      <c r="H157" s="109"/>
    </row>
    <row r="158" spans="1:8">
      <c r="A158" s="45" t="s">
        <v>41</v>
      </c>
      <c r="B158" s="58">
        <v>650</v>
      </c>
      <c r="C158" s="81">
        <v>5</v>
      </c>
      <c r="D158" s="62" t="s">
        <v>133</v>
      </c>
      <c r="E158" s="87" t="s">
        <v>171</v>
      </c>
      <c r="F158" s="6">
        <v>500</v>
      </c>
      <c r="G158" s="110">
        <f>G159</f>
        <v>338074</v>
      </c>
      <c r="H158" s="109"/>
    </row>
    <row r="159" spans="1:8">
      <c r="A159" s="45" t="s">
        <v>98</v>
      </c>
      <c r="B159" s="58">
        <v>650</v>
      </c>
      <c r="C159" s="81">
        <v>5</v>
      </c>
      <c r="D159" s="62" t="s">
        <v>133</v>
      </c>
      <c r="E159" s="87" t="s">
        <v>171</v>
      </c>
      <c r="F159" s="6">
        <v>540</v>
      </c>
      <c r="G159" s="110">
        <v>338074</v>
      </c>
      <c r="H159" s="109"/>
    </row>
    <row r="160" spans="1:8" s="49" customFormat="1">
      <c r="A160" s="46" t="s">
        <v>12</v>
      </c>
      <c r="B160" s="11">
        <v>650</v>
      </c>
      <c r="C160" s="51" t="s">
        <v>21</v>
      </c>
      <c r="D160" s="51" t="s">
        <v>50</v>
      </c>
      <c r="E160" s="86"/>
      <c r="F160" s="51"/>
      <c r="G160" s="106">
        <f t="shared" ref="G160:G165" si="1">G161</f>
        <v>332000</v>
      </c>
      <c r="H160" s="107"/>
    </row>
    <row r="161" spans="1:8" ht="12.75" customHeight="1">
      <c r="A161" s="45" t="s">
        <v>15</v>
      </c>
      <c r="B161" s="6">
        <v>650</v>
      </c>
      <c r="C161" s="7">
        <v>7</v>
      </c>
      <c r="D161" s="8">
        <v>7</v>
      </c>
      <c r="E161" s="87"/>
      <c r="F161" s="6"/>
      <c r="G161" s="110">
        <f t="shared" si="1"/>
        <v>332000</v>
      </c>
      <c r="H161" s="109"/>
    </row>
    <row r="162" spans="1:8" ht="39.75" customHeight="1">
      <c r="A162" s="46" t="s">
        <v>83</v>
      </c>
      <c r="B162" s="11">
        <v>650</v>
      </c>
      <c r="C162" s="12">
        <v>7</v>
      </c>
      <c r="D162" s="52">
        <v>7</v>
      </c>
      <c r="E162" s="86" t="s">
        <v>63</v>
      </c>
      <c r="F162" s="11"/>
      <c r="G162" s="106">
        <f t="shared" si="1"/>
        <v>332000</v>
      </c>
      <c r="H162" s="109"/>
    </row>
    <row r="163" spans="1:8" ht="15" customHeight="1">
      <c r="A163" s="46" t="s">
        <v>84</v>
      </c>
      <c r="B163" s="11">
        <v>650</v>
      </c>
      <c r="C163" s="12">
        <v>7</v>
      </c>
      <c r="D163" s="52">
        <v>7</v>
      </c>
      <c r="E163" s="86" t="s">
        <v>65</v>
      </c>
      <c r="F163" s="11"/>
      <c r="G163" s="106">
        <f>G165</f>
        <v>332000</v>
      </c>
      <c r="H163" s="109"/>
    </row>
    <row r="164" spans="1:8" ht="29.25" customHeight="1">
      <c r="A164" s="45" t="s">
        <v>134</v>
      </c>
      <c r="B164" s="6">
        <v>650</v>
      </c>
      <c r="C164" s="7">
        <v>7</v>
      </c>
      <c r="D164" s="8">
        <v>7</v>
      </c>
      <c r="E164" s="87" t="s">
        <v>135</v>
      </c>
      <c r="F164" s="6"/>
      <c r="G164" s="110">
        <f t="shared" si="1"/>
        <v>332000</v>
      </c>
      <c r="H164" s="109"/>
    </row>
    <row r="165" spans="1:8" ht="52.5" customHeight="1">
      <c r="A165" s="45" t="s">
        <v>101</v>
      </c>
      <c r="B165" s="6">
        <v>650</v>
      </c>
      <c r="C165" s="7">
        <v>7</v>
      </c>
      <c r="D165" s="8">
        <v>7</v>
      </c>
      <c r="E165" s="87" t="s">
        <v>135</v>
      </c>
      <c r="F165" s="6">
        <v>100</v>
      </c>
      <c r="G165" s="110">
        <f t="shared" si="1"/>
        <v>332000</v>
      </c>
      <c r="H165" s="109"/>
    </row>
    <row r="166" spans="1:8" ht="15.75" customHeight="1">
      <c r="A166" s="45" t="s">
        <v>55</v>
      </c>
      <c r="B166" s="6">
        <v>650</v>
      </c>
      <c r="C166" s="7">
        <v>7</v>
      </c>
      <c r="D166" s="8">
        <v>7</v>
      </c>
      <c r="E166" s="87" t="s">
        <v>135</v>
      </c>
      <c r="F166" s="6">
        <v>110</v>
      </c>
      <c r="G166" s="110">
        <f>G167+G168</f>
        <v>332000</v>
      </c>
      <c r="H166" s="109"/>
    </row>
    <row r="167" spans="1:8" ht="28.5" customHeight="1">
      <c r="A167" s="45" t="s">
        <v>107</v>
      </c>
      <c r="B167" s="6">
        <v>650</v>
      </c>
      <c r="C167" s="7">
        <v>7</v>
      </c>
      <c r="D167" s="8">
        <v>7</v>
      </c>
      <c r="E167" s="87" t="s">
        <v>135</v>
      </c>
      <c r="F167" s="6">
        <v>111</v>
      </c>
      <c r="G167" s="110">
        <v>255000</v>
      </c>
      <c r="H167" s="114"/>
    </row>
    <row r="168" spans="1:8" ht="38.25" customHeight="1">
      <c r="A168" s="45" t="s">
        <v>72</v>
      </c>
      <c r="B168" s="6">
        <v>650</v>
      </c>
      <c r="C168" s="7">
        <v>7</v>
      </c>
      <c r="D168" s="8">
        <v>7</v>
      </c>
      <c r="E168" s="87" t="s">
        <v>135</v>
      </c>
      <c r="F168" s="6">
        <v>119</v>
      </c>
      <c r="G168" s="110">
        <v>77000</v>
      </c>
      <c r="H168" s="114"/>
    </row>
    <row r="169" spans="1:8" s="49" customFormat="1" ht="15" customHeight="1">
      <c r="A169" s="46" t="s">
        <v>37</v>
      </c>
      <c r="B169" s="11">
        <v>650</v>
      </c>
      <c r="C169" s="12">
        <v>8</v>
      </c>
      <c r="D169" s="51" t="s">
        <v>50</v>
      </c>
      <c r="E169" s="86"/>
      <c r="F169" s="11"/>
      <c r="G169" s="106">
        <f>G170</f>
        <v>21934699.810000002</v>
      </c>
      <c r="H169" s="112"/>
    </row>
    <row r="170" spans="1:8" s="49" customFormat="1">
      <c r="A170" s="46" t="s">
        <v>13</v>
      </c>
      <c r="B170" s="11">
        <v>650</v>
      </c>
      <c r="C170" s="12">
        <v>8</v>
      </c>
      <c r="D170" s="12">
        <v>1</v>
      </c>
      <c r="E170" s="86"/>
      <c r="F170" s="11"/>
      <c r="G170" s="106">
        <f>G171+G195+G199</f>
        <v>21934699.810000002</v>
      </c>
      <c r="H170" s="107"/>
    </row>
    <row r="171" spans="1:8" ht="38.25">
      <c r="A171" s="46" t="s">
        <v>82</v>
      </c>
      <c r="B171" s="11">
        <v>650</v>
      </c>
      <c r="C171" s="12">
        <v>8</v>
      </c>
      <c r="D171" s="12">
        <v>1</v>
      </c>
      <c r="E171" s="86" t="s">
        <v>63</v>
      </c>
      <c r="F171" s="11"/>
      <c r="G171" s="106">
        <f>G172+G191</f>
        <v>17017809.810000002</v>
      </c>
      <c r="H171" s="114"/>
    </row>
    <row r="172" spans="1:8">
      <c r="A172" s="46" t="s">
        <v>69</v>
      </c>
      <c r="B172" s="11">
        <v>650</v>
      </c>
      <c r="C172" s="12">
        <v>8</v>
      </c>
      <c r="D172" s="12">
        <v>1</v>
      </c>
      <c r="E172" s="86" t="s">
        <v>64</v>
      </c>
      <c r="F172" s="11"/>
      <c r="G172" s="106">
        <f>G173+G187</f>
        <v>16917809.810000002</v>
      </c>
      <c r="H172" s="114"/>
    </row>
    <row r="173" spans="1:8" ht="25.5">
      <c r="A173" s="45" t="s">
        <v>134</v>
      </c>
      <c r="B173" s="6">
        <v>650</v>
      </c>
      <c r="C173" s="7">
        <v>8</v>
      </c>
      <c r="D173" s="7">
        <v>1</v>
      </c>
      <c r="E173" s="87" t="s">
        <v>136</v>
      </c>
      <c r="F173" s="6"/>
      <c r="G173" s="110">
        <f>G174+G179+G183</f>
        <v>16877809.810000002</v>
      </c>
      <c r="H173" s="114"/>
    </row>
    <row r="174" spans="1:8" ht="55.5" customHeight="1">
      <c r="A174" s="45" t="s">
        <v>101</v>
      </c>
      <c r="B174" s="6">
        <v>650</v>
      </c>
      <c r="C174" s="7">
        <v>8</v>
      </c>
      <c r="D174" s="7">
        <v>1</v>
      </c>
      <c r="E174" s="87" t="s">
        <v>137</v>
      </c>
      <c r="F174" s="6">
        <v>100</v>
      </c>
      <c r="G174" s="110">
        <f>G175</f>
        <v>13193509.810000001</v>
      </c>
      <c r="H174" s="114"/>
    </row>
    <row r="175" spans="1:8">
      <c r="A175" s="45" t="s">
        <v>55</v>
      </c>
      <c r="B175" s="6">
        <v>650</v>
      </c>
      <c r="C175" s="7">
        <v>8</v>
      </c>
      <c r="D175" s="7">
        <v>1</v>
      </c>
      <c r="E175" s="87" t="s">
        <v>137</v>
      </c>
      <c r="F175" s="6">
        <v>110</v>
      </c>
      <c r="G175" s="110">
        <f>G176+G177+G178</f>
        <v>13193509.810000001</v>
      </c>
      <c r="H175" s="114"/>
    </row>
    <row r="176" spans="1:8" ht="24.75" customHeight="1">
      <c r="A176" s="45" t="s">
        <v>107</v>
      </c>
      <c r="B176" s="6">
        <v>650</v>
      </c>
      <c r="C176" s="7">
        <v>8</v>
      </c>
      <c r="D176" s="7">
        <v>1</v>
      </c>
      <c r="E176" s="87" t="s">
        <v>137</v>
      </c>
      <c r="F176" s="6">
        <v>111</v>
      </c>
      <c r="G176" s="110">
        <f>9841500+307995.25</f>
        <v>10149495.25</v>
      </c>
      <c r="H176" s="109"/>
    </row>
    <row r="177" spans="1:8" ht="45" customHeight="1">
      <c r="A177" s="45" t="s">
        <v>49</v>
      </c>
      <c r="B177" s="6">
        <v>650</v>
      </c>
      <c r="C177" s="7">
        <v>8</v>
      </c>
      <c r="D177" s="7">
        <v>1</v>
      </c>
      <c r="E177" s="87" t="s">
        <v>137</v>
      </c>
      <c r="F177" s="6">
        <v>112</v>
      </c>
      <c r="G177" s="110">
        <v>100000</v>
      </c>
      <c r="H177" s="109"/>
    </row>
    <row r="178" spans="1:8" ht="45" customHeight="1">
      <c r="A178" s="45" t="s">
        <v>72</v>
      </c>
      <c r="B178" s="6">
        <v>650</v>
      </c>
      <c r="C178" s="7">
        <v>8</v>
      </c>
      <c r="D178" s="7">
        <v>1</v>
      </c>
      <c r="E178" s="87" t="s">
        <v>137</v>
      </c>
      <c r="F178" s="6">
        <v>119</v>
      </c>
      <c r="G178" s="110">
        <f>2851000+93014.56</f>
        <v>2944014.56</v>
      </c>
      <c r="H178" s="109"/>
    </row>
    <row r="179" spans="1:8" ht="29.25" customHeight="1">
      <c r="A179" s="45" t="s">
        <v>73</v>
      </c>
      <c r="B179" s="6">
        <v>650</v>
      </c>
      <c r="C179" s="7">
        <v>8</v>
      </c>
      <c r="D179" s="7">
        <v>1</v>
      </c>
      <c r="E179" s="87" t="s">
        <v>137</v>
      </c>
      <c r="F179" s="6">
        <v>200</v>
      </c>
      <c r="G179" s="110">
        <f>G180</f>
        <v>2362400</v>
      </c>
      <c r="H179" s="109"/>
    </row>
    <row r="180" spans="1:8" ht="24" customHeight="1">
      <c r="A180" s="45" t="s">
        <v>54</v>
      </c>
      <c r="B180" s="6">
        <v>650</v>
      </c>
      <c r="C180" s="7">
        <v>8</v>
      </c>
      <c r="D180" s="7">
        <v>1</v>
      </c>
      <c r="E180" s="87" t="s">
        <v>137</v>
      </c>
      <c r="F180" s="6">
        <v>240</v>
      </c>
      <c r="G180" s="110">
        <f>G181+G182</f>
        <v>2362400</v>
      </c>
      <c r="H180" s="109"/>
    </row>
    <row r="181" spans="1:8" ht="27" customHeight="1">
      <c r="A181" s="45" t="s">
        <v>108</v>
      </c>
      <c r="B181" s="6">
        <v>650</v>
      </c>
      <c r="C181" s="7">
        <v>8</v>
      </c>
      <c r="D181" s="7">
        <v>1</v>
      </c>
      <c r="E181" s="87" t="s">
        <v>137</v>
      </c>
      <c r="F181" s="6">
        <v>242</v>
      </c>
      <c r="G181" s="110">
        <f>263400-56600</f>
        <v>206800</v>
      </c>
      <c r="H181" s="109"/>
    </row>
    <row r="182" spans="1:8" ht="27.75" customHeight="1">
      <c r="A182" s="45" t="s">
        <v>48</v>
      </c>
      <c r="B182" s="6">
        <v>650</v>
      </c>
      <c r="C182" s="7">
        <v>8</v>
      </c>
      <c r="D182" s="7">
        <v>1</v>
      </c>
      <c r="E182" s="87" t="s">
        <v>137</v>
      </c>
      <c r="F182" s="6">
        <v>244</v>
      </c>
      <c r="G182" s="110">
        <f>2023000+56600+76000</f>
        <v>2155600</v>
      </c>
      <c r="H182" s="109"/>
    </row>
    <row r="183" spans="1:8" ht="27.75" customHeight="1">
      <c r="A183" s="45" t="s">
        <v>53</v>
      </c>
      <c r="B183" s="6">
        <v>650</v>
      </c>
      <c r="C183" s="7">
        <v>8</v>
      </c>
      <c r="D183" s="7">
        <v>1</v>
      </c>
      <c r="E183" s="87" t="s">
        <v>137</v>
      </c>
      <c r="F183" s="6">
        <v>800</v>
      </c>
      <c r="G183" s="110">
        <f>G184</f>
        <v>1321900</v>
      </c>
      <c r="H183" s="109"/>
    </row>
    <row r="184" spans="1:8" ht="24" customHeight="1">
      <c r="A184" s="45" t="s">
        <v>60</v>
      </c>
      <c r="B184" s="6">
        <v>650</v>
      </c>
      <c r="C184" s="7">
        <v>8</v>
      </c>
      <c r="D184" s="7">
        <v>1</v>
      </c>
      <c r="E184" s="87" t="s">
        <v>137</v>
      </c>
      <c r="F184" s="6">
        <v>850</v>
      </c>
      <c r="G184" s="110">
        <f>G185+G186</f>
        <v>1321900</v>
      </c>
      <c r="H184" s="109"/>
    </row>
    <row r="185" spans="1:8" ht="21.75" customHeight="1">
      <c r="A185" s="45" t="s">
        <v>97</v>
      </c>
      <c r="B185" s="6">
        <v>650</v>
      </c>
      <c r="C185" s="7">
        <v>8</v>
      </c>
      <c r="D185" s="7">
        <v>1</v>
      </c>
      <c r="E185" s="87" t="s">
        <v>137</v>
      </c>
      <c r="F185" s="6">
        <v>851</v>
      </c>
      <c r="G185" s="110">
        <v>1315200</v>
      </c>
      <c r="H185" s="109"/>
    </row>
    <row r="186" spans="1:8" ht="21.75" customHeight="1">
      <c r="A186" s="45" t="s">
        <v>109</v>
      </c>
      <c r="B186" s="6">
        <v>650</v>
      </c>
      <c r="C186" s="7">
        <v>8</v>
      </c>
      <c r="D186" s="7">
        <v>1</v>
      </c>
      <c r="E186" s="87" t="s">
        <v>137</v>
      </c>
      <c r="F186" s="6">
        <v>852</v>
      </c>
      <c r="G186" s="110">
        <v>6700</v>
      </c>
      <c r="H186" s="109"/>
    </row>
    <row r="187" spans="1:8" s="49" customFormat="1" ht="25.5">
      <c r="A187" s="46" t="s">
        <v>151</v>
      </c>
      <c r="B187" s="11">
        <v>650</v>
      </c>
      <c r="C187" s="12">
        <v>8</v>
      </c>
      <c r="D187" s="12">
        <v>1</v>
      </c>
      <c r="E187" s="86" t="s">
        <v>148</v>
      </c>
      <c r="F187" s="11"/>
      <c r="G187" s="106">
        <f>G188</f>
        <v>40000</v>
      </c>
      <c r="H187" s="112"/>
    </row>
    <row r="188" spans="1:8" ht="25.5">
      <c r="A188" s="45" t="s">
        <v>73</v>
      </c>
      <c r="B188" s="6">
        <v>650</v>
      </c>
      <c r="C188" s="7">
        <v>8</v>
      </c>
      <c r="D188" s="7">
        <v>1</v>
      </c>
      <c r="E188" s="87" t="s">
        <v>149</v>
      </c>
      <c r="F188" s="6">
        <v>200</v>
      </c>
      <c r="G188" s="110">
        <f>G189</f>
        <v>40000</v>
      </c>
      <c r="H188" s="109"/>
    </row>
    <row r="189" spans="1:8" ht="25.5">
      <c r="A189" s="45" t="s">
        <v>54</v>
      </c>
      <c r="B189" s="6">
        <v>650</v>
      </c>
      <c r="C189" s="7">
        <v>8</v>
      </c>
      <c r="D189" s="7">
        <v>1</v>
      </c>
      <c r="E189" s="87" t="s">
        <v>149</v>
      </c>
      <c r="F189" s="6">
        <v>240</v>
      </c>
      <c r="G189" s="110">
        <f>G190</f>
        <v>40000</v>
      </c>
      <c r="H189" s="109"/>
    </row>
    <row r="190" spans="1:8" ht="25.5">
      <c r="A190" s="45" t="s">
        <v>48</v>
      </c>
      <c r="B190" s="6">
        <v>650</v>
      </c>
      <c r="C190" s="7">
        <v>8</v>
      </c>
      <c r="D190" s="7">
        <v>1</v>
      </c>
      <c r="E190" s="87" t="s">
        <v>149</v>
      </c>
      <c r="F190" s="6">
        <v>244</v>
      </c>
      <c r="G190" s="110">
        <v>40000</v>
      </c>
      <c r="H190" s="109"/>
    </row>
    <row r="191" spans="1:8" s="49" customFormat="1" ht="38.25">
      <c r="A191" s="46" t="s">
        <v>188</v>
      </c>
      <c r="B191" s="11">
        <v>650</v>
      </c>
      <c r="C191" s="12">
        <v>8</v>
      </c>
      <c r="D191" s="12">
        <v>1</v>
      </c>
      <c r="E191" s="86" t="s">
        <v>189</v>
      </c>
      <c r="F191" s="11"/>
      <c r="G191" s="106">
        <f>G192</f>
        <v>100000</v>
      </c>
      <c r="H191" s="112"/>
    </row>
    <row r="192" spans="1:8" ht="25.5">
      <c r="A192" s="45" t="s">
        <v>73</v>
      </c>
      <c r="B192" s="6">
        <v>650</v>
      </c>
      <c r="C192" s="7">
        <v>8</v>
      </c>
      <c r="D192" s="7">
        <v>1</v>
      </c>
      <c r="E192" s="87" t="s">
        <v>189</v>
      </c>
      <c r="F192" s="6">
        <v>200</v>
      </c>
      <c r="G192" s="110">
        <f>G193</f>
        <v>100000</v>
      </c>
      <c r="H192" s="109"/>
    </row>
    <row r="193" spans="1:8" ht="25.5">
      <c r="A193" s="45" t="s">
        <v>54</v>
      </c>
      <c r="B193" s="6">
        <v>650</v>
      </c>
      <c r="C193" s="7">
        <v>8</v>
      </c>
      <c r="D193" s="7">
        <v>1</v>
      </c>
      <c r="E193" s="87" t="s">
        <v>189</v>
      </c>
      <c r="F193" s="6">
        <v>240</v>
      </c>
      <c r="G193" s="110">
        <f>G194</f>
        <v>100000</v>
      </c>
      <c r="H193" s="109"/>
    </row>
    <row r="194" spans="1:8" ht="25.5">
      <c r="A194" s="45" t="s">
        <v>48</v>
      </c>
      <c r="B194" s="6">
        <v>650</v>
      </c>
      <c r="C194" s="7">
        <v>8</v>
      </c>
      <c r="D194" s="7">
        <v>1</v>
      </c>
      <c r="E194" s="87" t="s">
        <v>189</v>
      </c>
      <c r="F194" s="6">
        <v>244</v>
      </c>
      <c r="G194" s="110">
        <v>100000</v>
      </c>
      <c r="H194" s="109"/>
    </row>
    <row r="195" spans="1:8" s="49" customFormat="1" ht="25.5" customHeight="1">
      <c r="A195" s="46" t="s">
        <v>160</v>
      </c>
      <c r="B195" s="11">
        <v>650</v>
      </c>
      <c r="C195" s="12">
        <v>8</v>
      </c>
      <c r="D195" s="12">
        <v>1</v>
      </c>
      <c r="E195" s="86" t="s">
        <v>186</v>
      </c>
      <c r="F195" s="11"/>
      <c r="G195" s="106">
        <f>G196</f>
        <v>4425200</v>
      </c>
      <c r="H195" s="112"/>
    </row>
    <row r="196" spans="1:8" ht="23.25" customHeight="1">
      <c r="A196" s="45" t="s">
        <v>55</v>
      </c>
      <c r="B196" s="6">
        <v>650</v>
      </c>
      <c r="C196" s="7">
        <v>8</v>
      </c>
      <c r="D196" s="7">
        <v>1</v>
      </c>
      <c r="E196" s="87" t="s">
        <v>186</v>
      </c>
      <c r="F196" s="6">
        <v>110</v>
      </c>
      <c r="G196" s="110">
        <f>G197+G198</f>
        <v>4425200</v>
      </c>
      <c r="H196" s="109"/>
    </row>
    <row r="197" spans="1:8" ht="19.5" customHeight="1">
      <c r="A197" s="45" t="s">
        <v>107</v>
      </c>
      <c r="B197" s="6">
        <v>650</v>
      </c>
      <c r="C197" s="7">
        <v>8</v>
      </c>
      <c r="D197" s="7">
        <v>1</v>
      </c>
      <c r="E197" s="87" t="s">
        <v>186</v>
      </c>
      <c r="F197" s="6">
        <v>111</v>
      </c>
      <c r="G197" s="110">
        <v>3398800</v>
      </c>
      <c r="H197" s="109"/>
    </row>
    <row r="198" spans="1:8" ht="38.25" customHeight="1">
      <c r="A198" s="45" t="s">
        <v>72</v>
      </c>
      <c r="B198" s="6">
        <v>650</v>
      </c>
      <c r="C198" s="7">
        <v>8</v>
      </c>
      <c r="D198" s="7">
        <v>1</v>
      </c>
      <c r="E198" s="87" t="s">
        <v>186</v>
      </c>
      <c r="F198" s="6">
        <v>119</v>
      </c>
      <c r="G198" s="110">
        <v>1026400</v>
      </c>
      <c r="H198" s="109"/>
    </row>
    <row r="199" spans="1:8" ht="28.5" customHeight="1">
      <c r="A199" s="137" t="s">
        <v>157</v>
      </c>
      <c r="B199" s="138">
        <v>650</v>
      </c>
      <c r="C199" s="139">
        <v>8</v>
      </c>
      <c r="D199" s="139">
        <v>1</v>
      </c>
      <c r="E199" s="140" t="s">
        <v>187</v>
      </c>
      <c r="F199" s="138"/>
      <c r="G199" s="141">
        <f>G200</f>
        <v>491690</v>
      </c>
      <c r="H199" s="142"/>
    </row>
    <row r="200" spans="1:8" ht="18.75" customHeight="1">
      <c r="A200" s="45" t="s">
        <v>55</v>
      </c>
      <c r="B200" s="6">
        <v>650</v>
      </c>
      <c r="C200" s="7">
        <v>8</v>
      </c>
      <c r="D200" s="7">
        <v>1</v>
      </c>
      <c r="E200" s="87" t="s">
        <v>187</v>
      </c>
      <c r="F200" s="6">
        <v>110</v>
      </c>
      <c r="G200" s="110">
        <f>G201+G202</f>
        <v>491690</v>
      </c>
      <c r="H200" s="109"/>
    </row>
    <row r="201" spans="1:8" ht="14.25" customHeight="1">
      <c r="A201" s="45" t="s">
        <v>107</v>
      </c>
      <c r="B201" s="6">
        <v>650</v>
      </c>
      <c r="C201" s="7">
        <v>8</v>
      </c>
      <c r="D201" s="7">
        <v>1</v>
      </c>
      <c r="E201" s="87" t="s">
        <v>187</v>
      </c>
      <c r="F201" s="6">
        <v>111</v>
      </c>
      <c r="G201" s="110">
        <v>377640</v>
      </c>
      <c r="H201" s="109"/>
    </row>
    <row r="202" spans="1:8" ht="42" customHeight="1">
      <c r="A202" s="45" t="s">
        <v>72</v>
      </c>
      <c r="B202" s="6">
        <v>650</v>
      </c>
      <c r="C202" s="7">
        <v>8</v>
      </c>
      <c r="D202" s="7">
        <v>1</v>
      </c>
      <c r="E202" s="87" t="s">
        <v>187</v>
      </c>
      <c r="F202" s="6">
        <v>119</v>
      </c>
      <c r="G202" s="110">
        <v>114050</v>
      </c>
      <c r="H202" s="109"/>
    </row>
    <row r="203" spans="1:8" ht="13.5" customHeight="1">
      <c r="A203" s="46" t="s">
        <v>29</v>
      </c>
      <c r="B203" s="11">
        <v>650</v>
      </c>
      <c r="C203" s="12">
        <v>10</v>
      </c>
      <c r="D203" s="52">
        <v>0</v>
      </c>
      <c r="E203" s="87"/>
      <c r="F203" s="6"/>
      <c r="G203" s="106">
        <f t="shared" ref="G203:G209" si="2">G204</f>
        <v>360000</v>
      </c>
      <c r="H203" s="109"/>
    </row>
    <row r="204" spans="1:8" s="49" customFormat="1" ht="13.5" customHeight="1">
      <c r="A204" s="46" t="s">
        <v>30</v>
      </c>
      <c r="B204" s="11">
        <v>650</v>
      </c>
      <c r="C204" s="12">
        <v>10</v>
      </c>
      <c r="D204" s="52">
        <v>1</v>
      </c>
      <c r="E204" s="86"/>
      <c r="F204" s="11"/>
      <c r="G204" s="106">
        <f t="shared" si="2"/>
        <v>360000</v>
      </c>
      <c r="H204" s="112"/>
    </row>
    <row r="205" spans="1:8" ht="39" customHeight="1">
      <c r="A205" s="61" t="s">
        <v>139</v>
      </c>
      <c r="B205" s="58">
        <v>650</v>
      </c>
      <c r="C205" s="59">
        <v>10</v>
      </c>
      <c r="D205" s="60">
        <v>1</v>
      </c>
      <c r="E205" s="89" t="s">
        <v>61</v>
      </c>
      <c r="F205" s="58"/>
      <c r="G205" s="113">
        <f t="shared" si="2"/>
        <v>360000</v>
      </c>
      <c r="H205" s="109"/>
    </row>
    <row r="206" spans="1:8" ht="27.75" customHeight="1">
      <c r="A206" s="61" t="s">
        <v>150</v>
      </c>
      <c r="B206" s="58">
        <v>650</v>
      </c>
      <c r="C206" s="59">
        <v>10</v>
      </c>
      <c r="D206" s="60">
        <v>1</v>
      </c>
      <c r="E206" s="89" t="s">
        <v>181</v>
      </c>
      <c r="F206" s="58"/>
      <c r="G206" s="113">
        <f t="shared" si="2"/>
        <v>360000</v>
      </c>
      <c r="H206" s="109"/>
    </row>
    <row r="207" spans="1:8" ht="37.5" customHeight="1">
      <c r="A207" s="45" t="s">
        <v>138</v>
      </c>
      <c r="B207" s="6">
        <v>650</v>
      </c>
      <c r="C207" s="7">
        <v>10</v>
      </c>
      <c r="D207" s="8">
        <v>1</v>
      </c>
      <c r="E207" s="87" t="s">
        <v>180</v>
      </c>
      <c r="F207" s="6"/>
      <c r="G207" s="110">
        <f t="shared" si="2"/>
        <v>360000</v>
      </c>
      <c r="H207" s="109"/>
    </row>
    <row r="208" spans="1:8" ht="16.5" customHeight="1">
      <c r="A208" s="45" t="s">
        <v>56</v>
      </c>
      <c r="B208" s="6">
        <v>650</v>
      </c>
      <c r="C208" s="7">
        <v>10</v>
      </c>
      <c r="D208" s="8">
        <v>1</v>
      </c>
      <c r="E208" s="87" t="s">
        <v>180</v>
      </c>
      <c r="F208" s="6">
        <v>300</v>
      </c>
      <c r="G208" s="110">
        <f t="shared" si="2"/>
        <v>360000</v>
      </c>
      <c r="H208" s="109"/>
    </row>
    <row r="209" spans="1:8" ht="31.5" customHeight="1">
      <c r="A209" s="45" t="s">
        <v>57</v>
      </c>
      <c r="B209" s="6">
        <v>650</v>
      </c>
      <c r="C209" s="7">
        <v>10</v>
      </c>
      <c r="D209" s="8">
        <v>1</v>
      </c>
      <c r="E209" s="87" t="s">
        <v>180</v>
      </c>
      <c r="F209" s="6">
        <v>320</v>
      </c>
      <c r="G209" s="110">
        <f t="shared" si="2"/>
        <v>360000</v>
      </c>
      <c r="H209" s="109"/>
    </row>
    <row r="210" spans="1:8" ht="38.25" customHeight="1">
      <c r="A210" s="45" t="s">
        <v>52</v>
      </c>
      <c r="B210" s="6">
        <v>650</v>
      </c>
      <c r="C210" s="7">
        <v>10</v>
      </c>
      <c r="D210" s="8">
        <v>1</v>
      </c>
      <c r="E210" s="87" t="s">
        <v>180</v>
      </c>
      <c r="F210" s="6">
        <v>321</v>
      </c>
      <c r="G210" s="110">
        <v>360000</v>
      </c>
      <c r="H210" s="109"/>
    </row>
    <row r="211" spans="1:8" ht="14.25" customHeight="1">
      <c r="A211" s="46" t="s">
        <v>31</v>
      </c>
      <c r="B211" s="11">
        <v>650</v>
      </c>
      <c r="C211" s="12">
        <v>12</v>
      </c>
      <c r="D211" s="12">
        <v>0</v>
      </c>
      <c r="E211" s="86"/>
      <c r="F211" s="11"/>
      <c r="G211" s="106">
        <f>G212</f>
        <v>5000</v>
      </c>
      <c r="H211" s="112"/>
    </row>
    <row r="212" spans="1:8" ht="15.75" customHeight="1">
      <c r="A212" s="45" t="s">
        <v>32</v>
      </c>
      <c r="B212" s="6">
        <v>650</v>
      </c>
      <c r="C212" s="7">
        <v>12</v>
      </c>
      <c r="D212" s="7">
        <v>4</v>
      </c>
      <c r="E212" s="87"/>
      <c r="F212" s="6"/>
      <c r="G212" s="110">
        <f>G213</f>
        <v>5000</v>
      </c>
      <c r="H212" s="109"/>
    </row>
    <row r="213" spans="1:8" ht="40.5" customHeight="1">
      <c r="A213" s="61" t="s">
        <v>139</v>
      </c>
      <c r="B213" s="58">
        <v>650</v>
      </c>
      <c r="C213" s="7">
        <v>12</v>
      </c>
      <c r="D213" s="7">
        <v>4</v>
      </c>
      <c r="E213" s="89" t="s">
        <v>61</v>
      </c>
      <c r="F213" s="58"/>
      <c r="G213" s="110">
        <f>G214</f>
        <v>5000</v>
      </c>
      <c r="H213" s="109"/>
    </row>
    <row r="214" spans="1:8" ht="24" customHeight="1">
      <c r="A214" s="61" t="s">
        <v>144</v>
      </c>
      <c r="B214" s="58">
        <v>650</v>
      </c>
      <c r="C214" s="7">
        <v>12</v>
      </c>
      <c r="D214" s="7">
        <v>4</v>
      </c>
      <c r="E214" s="89" t="s">
        <v>178</v>
      </c>
      <c r="F214" s="58"/>
      <c r="G214" s="110">
        <f>G217</f>
        <v>5000</v>
      </c>
      <c r="H214" s="120"/>
    </row>
    <row r="215" spans="1:8" ht="24" customHeight="1">
      <c r="A215" s="45" t="s">
        <v>73</v>
      </c>
      <c r="B215" s="6">
        <v>650</v>
      </c>
      <c r="C215" s="7">
        <v>12</v>
      </c>
      <c r="D215" s="7">
        <v>4</v>
      </c>
      <c r="E215" s="87" t="s">
        <v>179</v>
      </c>
      <c r="F215" s="6">
        <v>200</v>
      </c>
      <c r="G215" s="110">
        <f>G216</f>
        <v>5000</v>
      </c>
      <c r="H215" s="120"/>
    </row>
    <row r="216" spans="1:8" ht="24" customHeight="1">
      <c r="A216" s="45" t="s">
        <v>54</v>
      </c>
      <c r="B216" s="6">
        <v>650</v>
      </c>
      <c r="C216" s="7">
        <v>12</v>
      </c>
      <c r="D216" s="7">
        <v>4</v>
      </c>
      <c r="E216" s="87" t="s">
        <v>179</v>
      </c>
      <c r="F216" s="6">
        <v>240</v>
      </c>
      <c r="G216" s="110">
        <f>G217</f>
        <v>5000</v>
      </c>
      <c r="H216" s="120"/>
    </row>
    <row r="217" spans="1:8" ht="31.5" customHeight="1">
      <c r="A217" s="72" t="s">
        <v>48</v>
      </c>
      <c r="B217" s="6">
        <v>650</v>
      </c>
      <c r="C217" s="7">
        <v>12</v>
      </c>
      <c r="D217" s="7">
        <v>4</v>
      </c>
      <c r="E217" s="87" t="s">
        <v>179</v>
      </c>
      <c r="F217" s="6">
        <v>244</v>
      </c>
      <c r="G217" s="110">
        <v>5000</v>
      </c>
      <c r="H217" s="120"/>
    </row>
    <row r="218" spans="1:8" s="66" customFormat="1" ht="24" customHeight="1">
      <c r="A218" s="63"/>
      <c r="B218" s="64"/>
      <c r="C218" s="65"/>
      <c r="D218" s="64"/>
      <c r="E218" s="91"/>
      <c r="F218" s="64"/>
      <c r="G218" s="121"/>
      <c r="H218" s="121"/>
    </row>
    <row r="219" spans="1:8" s="71" customFormat="1" ht="17.25" customHeight="1">
      <c r="A219" s="67"/>
      <c r="B219" s="68"/>
      <c r="C219" s="69"/>
      <c r="D219" s="70"/>
      <c r="E219" s="92"/>
      <c r="F219" s="68"/>
      <c r="G219" s="122"/>
      <c r="H219" s="122"/>
    </row>
    <row r="220" spans="1:8" s="71" customFormat="1" ht="14.25" customHeight="1">
      <c r="A220" s="67"/>
      <c r="B220" s="68"/>
      <c r="C220" s="69"/>
      <c r="D220" s="70"/>
      <c r="E220" s="92"/>
      <c r="F220" s="68"/>
      <c r="G220" s="122"/>
      <c r="H220" s="122"/>
    </row>
    <row r="221" spans="1:8" s="71" customFormat="1">
      <c r="A221" s="67"/>
      <c r="B221" s="68"/>
      <c r="C221" s="69"/>
      <c r="D221" s="70"/>
      <c r="E221" s="92"/>
      <c r="F221" s="68"/>
      <c r="G221" s="122"/>
      <c r="H221" s="122"/>
    </row>
    <row r="222" spans="1:8">
      <c r="G222" s="123"/>
      <c r="H222" s="124"/>
    </row>
    <row r="223" spans="1:8">
      <c r="G223" s="123"/>
      <c r="H223" s="124"/>
    </row>
    <row r="224" spans="1:8">
      <c r="G224" s="123"/>
      <c r="H224" s="124"/>
    </row>
    <row r="225" spans="7:8">
      <c r="G225" s="123"/>
      <c r="H225" s="124"/>
    </row>
    <row r="226" spans="7:8">
      <c r="G226" s="123"/>
      <c r="H226" s="124"/>
    </row>
    <row r="227" spans="7:8">
      <c r="G227" s="123"/>
      <c r="H227" s="124"/>
    </row>
    <row r="228" spans="7:8">
      <c r="G228" s="123"/>
      <c r="H228" s="124"/>
    </row>
    <row r="229" spans="7:8">
      <c r="G229" s="123"/>
      <c r="H229" s="123"/>
    </row>
    <row r="230" spans="7:8">
      <c r="G230" s="123"/>
      <c r="H230" s="124"/>
    </row>
    <row r="231" spans="7:8">
      <c r="G231" s="123"/>
      <c r="H231" s="123"/>
    </row>
    <row r="232" spans="7:8">
      <c r="G232" s="123"/>
      <c r="H232" s="124"/>
    </row>
    <row r="233" spans="7:8">
      <c r="G233" s="123"/>
      <c r="H233" s="124"/>
    </row>
    <row r="234" spans="7:8">
      <c r="G234" s="123"/>
      <c r="H234" s="124"/>
    </row>
    <row r="235" spans="7:8">
      <c r="G235" s="123"/>
      <c r="H235" s="124"/>
    </row>
    <row r="236" spans="7:8">
      <c r="G236" s="123"/>
      <c r="H236" s="124"/>
    </row>
    <row r="237" spans="7:8">
      <c r="G237" s="123"/>
      <c r="H237" s="124"/>
    </row>
    <row r="238" spans="7:8">
      <c r="G238" s="123"/>
      <c r="H238" s="124"/>
    </row>
    <row r="239" spans="7:8">
      <c r="G239" s="123"/>
      <c r="H239" s="124"/>
    </row>
    <row r="240" spans="7:8">
      <c r="G240" s="123"/>
      <c r="H240" s="124"/>
    </row>
    <row r="241" spans="7:8">
      <c r="G241" s="123"/>
      <c r="H241" s="124"/>
    </row>
    <row r="242" spans="7:8">
      <c r="G242" s="123"/>
      <c r="H242" s="124"/>
    </row>
    <row r="243" spans="7:8">
      <c r="G243" s="123"/>
      <c r="H243" s="124"/>
    </row>
    <row r="244" spans="7:8">
      <c r="G244" s="123"/>
      <c r="H244" s="124"/>
    </row>
    <row r="245" spans="7:8">
      <c r="G245" s="123"/>
      <c r="H245" s="124"/>
    </row>
    <row r="246" spans="7:8">
      <c r="G246" s="123"/>
      <c r="H246" s="124"/>
    </row>
    <row r="247" spans="7:8">
      <c r="G247" s="123"/>
      <c r="H247" s="124"/>
    </row>
    <row r="248" spans="7:8">
      <c r="G248" s="123"/>
      <c r="H248" s="124"/>
    </row>
    <row r="249" spans="7:8">
      <c r="G249" s="123"/>
      <c r="H249" s="124"/>
    </row>
    <row r="250" spans="7:8">
      <c r="G250" s="123"/>
      <c r="H250" s="124"/>
    </row>
    <row r="251" spans="7:8">
      <c r="G251" s="123"/>
      <c r="H251" s="124"/>
    </row>
    <row r="252" spans="7:8">
      <c r="G252" s="123"/>
      <c r="H252" s="124"/>
    </row>
    <row r="253" spans="7:8">
      <c r="G253" s="123"/>
      <c r="H253" s="124"/>
    </row>
    <row r="254" spans="7:8">
      <c r="G254" s="123"/>
      <c r="H254" s="124"/>
    </row>
    <row r="255" spans="7:8">
      <c r="G255" s="123"/>
      <c r="H255" s="124"/>
    </row>
    <row r="256" spans="7:8">
      <c r="G256" s="123"/>
      <c r="H256" s="124"/>
    </row>
    <row r="257" spans="7:8">
      <c r="G257" s="123"/>
      <c r="H257" s="124"/>
    </row>
    <row r="258" spans="7:8">
      <c r="G258" s="123"/>
      <c r="H258" s="124"/>
    </row>
    <row r="259" spans="7:8">
      <c r="G259" s="123"/>
      <c r="H259" s="124"/>
    </row>
    <row r="260" spans="7:8">
      <c r="G260" s="123"/>
      <c r="H260" s="124"/>
    </row>
    <row r="261" spans="7:8">
      <c r="G261" s="123"/>
      <c r="H261" s="124"/>
    </row>
    <row r="262" spans="7:8">
      <c r="G262" s="123"/>
      <c r="H262" s="124"/>
    </row>
    <row r="263" spans="7:8">
      <c r="G263" s="123"/>
      <c r="H263" s="124"/>
    </row>
    <row r="264" spans="7:8">
      <c r="G264" s="123"/>
      <c r="H264" s="124"/>
    </row>
    <row r="265" spans="7:8">
      <c r="G265" s="123"/>
      <c r="H265" s="124"/>
    </row>
    <row r="266" spans="7:8">
      <c r="G266" s="123"/>
      <c r="H266" s="124"/>
    </row>
    <row r="267" spans="7:8">
      <c r="G267" s="123"/>
      <c r="H267" s="124"/>
    </row>
    <row r="268" spans="7:8">
      <c r="G268" s="123"/>
      <c r="H268" s="124"/>
    </row>
    <row r="269" spans="7:8">
      <c r="G269" s="123"/>
      <c r="H269" s="124"/>
    </row>
    <row r="270" spans="7:8">
      <c r="G270" s="123"/>
      <c r="H270" s="124"/>
    </row>
    <row r="271" spans="7:8">
      <c r="G271" s="123"/>
      <c r="H271" s="124"/>
    </row>
    <row r="272" spans="7:8">
      <c r="G272" s="123"/>
      <c r="H272" s="124"/>
    </row>
    <row r="273" spans="7:8">
      <c r="G273" s="123"/>
      <c r="H273" s="124"/>
    </row>
    <row r="274" spans="7:8">
      <c r="G274" s="123"/>
      <c r="H274" s="124"/>
    </row>
    <row r="275" spans="7:8">
      <c r="G275" s="123"/>
      <c r="H275" s="124"/>
    </row>
    <row r="276" spans="7:8">
      <c r="G276" s="123"/>
      <c r="H276" s="124"/>
    </row>
    <row r="277" spans="7:8">
      <c r="G277" s="123"/>
      <c r="H277" s="124"/>
    </row>
    <row r="278" spans="7:8">
      <c r="G278" s="123"/>
      <c r="H278" s="124"/>
    </row>
    <row r="279" spans="7:8">
      <c r="G279" s="123"/>
      <c r="H279" s="124"/>
    </row>
    <row r="280" spans="7:8">
      <c r="G280" s="123"/>
      <c r="H280" s="124"/>
    </row>
    <row r="281" spans="7:8">
      <c r="G281" s="123"/>
      <c r="H281" s="124"/>
    </row>
    <row r="282" spans="7:8">
      <c r="G282" s="123"/>
      <c r="H282" s="124"/>
    </row>
    <row r="283" spans="7:8">
      <c r="G283" s="123"/>
      <c r="H283" s="124"/>
    </row>
    <row r="284" spans="7:8">
      <c r="G284" s="123"/>
      <c r="H284" s="124"/>
    </row>
    <row r="285" spans="7:8">
      <c r="G285" s="123"/>
      <c r="H285" s="124"/>
    </row>
    <row r="286" spans="7:8">
      <c r="G286" s="123"/>
      <c r="H286" s="124"/>
    </row>
    <row r="287" spans="7:8">
      <c r="G287" s="123"/>
      <c r="H287" s="124"/>
    </row>
    <row r="288" spans="7:8">
      <c r="G288" s="123"/>
      <c r="H288" s="124"/>
    </row>
    <row r="289" spans="7:8">
      <c r="G289" s="123"/>
      <c r="H289" s="124"/>
    </row>
    <row r="290" spans="7:8">
      <c r="G290" s="123"/>
      <c r="H290" s="124"/>
    </row>
    <row r="291" spans="7:8">
      <c r="G291" s="123"/>
      <c r="H291" s="124"/>
    </row>
    <row r="292" spans="7:8">
      <c r="G292" s="123"/>
      <c r="H292" s="124"/>
    </row>
    <row r="293" spans="7:8">
      <c r="G293" s="123"/>
      <c r="H293" s="124"/>
    </row>
    <row r="294" spans="7:8">
      <c r="G294" s="123"/>
      <c r="H294" s="124"/>
    </row>
    <row r="295" spans="7:8">
      <c r="G295" s="123"/>
      <c r="H295" s="124"/>
    </row>
    <row r="296" spans="7:8">
      <c r="G296" s="123"/>
      <c r="H296" s="124"/>
    </row>
    <row r="297" spans="7:8">
      <c r="G297" s="123"/>
      <c r="H297" s="124"/>
    </row>
    <row r="298" spans="7:8">
      <c r="G298" s="123"/>
      <c r="H298" s="124"/>
    </row>
    <row r="299" spans="7:8">
      <c r="G299" s="25"/>
      <c r="H299" s="10"/>
    </row>
    <row r="300" spans="7:8">
      <c r="G300" s="25"/>
      <c r="H300" s="10"/>
    </row>
    <row r="301" spans="7:8">
      <c r="G301" s="25"/>
      <c r="H301" s="10"/>
    </row>
    <row r="302" spans="7:8">
      <c r="G302" s="25"/>
      <c r="H302" s="10"/>
    </row>
    <row r="303" spans="7:8">
      <c r="G303" s="25"/>
      <c r="H303" s="10"/>
    </row>
    <row r="304" spans="7:8">
      <c r="G304" s="25"/>
      <c r="H304" s="10"/>
    </row>
    <row r="305" spans="7:8">
      <c r="G305" s="25"/>
      <c r="H305" s="10"/>
    </row>
    <row r="306" spans="7:8">
      <c r="G306" s="25"/>
      <c r="H306" s="10"/>
    </row>
    <row r="307" spans="7:8">
      <c r="G307" s="25"/>
      <c r="H307" s="10"/>
    </row>
    <row r="308" spans="7:8">
      <c r="G308" s="25"/>
      <c r="H308" s="10"/>
    </row>
    <row r="309" spans="7:8">
      <c r="G309" s="25"/>
      <c r="H309" s="10"/>
    </row>
    <row r="310" spans="7:8">
      <c r="G310" s="25"/>
      <c r="H310" s="10"/>
    </row>
    <row r="311" spans="7:8">
      <c r="G311" s="25"/>
      <c r="H311" s="10"/>
    </row>
    <row r="312" spans="7:8">
      <c r="G312" s="25"/>
      <c r="H312" s="10"/>
    </row>
    <row r="313" spans="7:8">
      <c r="G313" s="25"/>
      <c r="H313" s="10"/>
    </row>
    <row r="314" spans="7:8">
      <c r="G314" s="25"/>
      <c r="H314" s="10"/>
    </row>
    <row r="315" spans="7:8">
      <c r="G315" s="25"/>
      <c r="H315" s="10"/>
    </row>
    <row r="316" spans="7:8">
      <c r="G316" s="25"/>
      <c r="H316" s="10"/>
    </row>
    <row r="317" spans="7:8">
      <c r="G317" s="25"/>
      <c r="H317" s="10"/>
    </row>
    <row r="318" spans="7:8">
      <c r="G318" s="25"/>
      <c r="H318" s="10"/>
    </row>
    <row r="319" spans="7:8">
      <c r="G319" s="25"/>
      <c r="H319" s="10"/>
    </row>
    <row r="320" spans="7:8">
      <c r="G320" s="25"/>
      <c r="H320" s="10"/>
    </row>
    <row r="321" spans="7:8">
      <c r="G321" s="25"/>
      <c r="H321" s="10"/>
    </row>
    <row r="322" spans="7:8">
      <c r="G322" s="25"/>
      <c r="H322" s="10"/>
    </row>
    <row r="323" spans="7:8">
      <c r="G323" s="25"/>
      <c r="H323" s="10"/>
    </row>
    <row r="324" spans="7:8">
      <c r="G324" s="25"/>
      <c r="H324" s="10"/>
    </row>
    <row r="325" spans="7:8">
      <c r="G325" s="25"/>
      <c r="H325" s="10"/>
    </row>
    <row r="326" spans="7:8">
      <c r="G326" s="25"/>
      <c r="H326" s="10"/>
    </row>
    <row r="327" spans="7:8">
      <c r="G327" s="25"/>
      <c r="H327" s="10"/>
    </row>
    <row r="328" spans="7:8">
      <c r="G328" s="25"/>
      <c r="H328" s="10"/>
    </row>
    <row r="329" spans="7:8">
      <c r="G329" s="25"/>
      <c r="H329" s="10"/>
    </row>
    <row r="330" spans="7:8">
      <c r="G330" s="25"/>
      <c r="H330" s="10"/>
    </row>
    <row r="331" spans="7:8">
      <c r="G331" s="25"/>
      <c r="H331" s="10"/>
    </row>
    <row r="332" spans="7:8">
      <c r="G332" s="25"/>
      <c r="H332" s="10"/>
    </row>
    <row r="333" spans="7:8">
      <c r="G333" s="25"/>
      <c r="H333" s="10"/>
    </row>
    <row r="334" spans="7:8">
      <c r="G334" s="25"/>
      <c r="H334" s="10"/>
    </row>
    <row r="335" spans="7:8">
      <c r="G335" s="25"/>
      <c r="H335" s="10"/>
    </row>
    <row r="336" spans="7:8">
      <c r="G336" s="25"/>
      <c r="H336" s="10"/>
    </row>
    <row r="337" spans="7:8">
      <c r="G337" s="25"/>
      <c r="H337" s="10"/>
    </row>
    <row r="338" spans="7:8">
      <c r="G338" s="25"/>
      <c r="H338" s="10"/>
    </row>
    <row r="339" spans="7:8">
      <c r="G339" s="25"/>
      <c r="H339" s="10"/>
    </row>
    <row r="340" spans="7:8">
      <c r="G340" s="25"/>
      <c r="H340" s="10"/>
    </row>
    <row r="341" spans="7:8">
      <c r="G341" s="25"/>
      <c r="H341" s="10"/>
    </row>
    <row r="342" spans="7:8">
      <c r="G342" s="25"/>
      <c r="H342" s="10"/>
    </row>
    <row r="343" spans="7:8">
      <c r="G343" s="25"/>
      <c r="H343" s="10"/>
    </row>
    <row r="344" spans="7:8">
      <c r="G344" s="25"/>
      <c r="H344" s="10"/>
    </row>
    <row r="345" spans="7:8">
      <c r="G345" s="25"/>
      <c r="H345" s="10"/>
    </row>
    <row r="346" spans="7:8">
      <c r="G346" s="25"/>
      <c r="H346" s="10"/>
    </row>
  </sheetData>
  <customSheetViews>
    <customSheetView guid="{1D456867-ECB1-4D8E-874D-17CC7019B8E5}" fitToPage="1">
      <selection activeCell="K15" sqref="K15"/>
      <pageMargins left="0.19685039370078741" right="0.19685039370078741" top="0" bottom="7.874015748031496E-2" header="0.11811023622047245" footer="0.11811023622047245"/>
      <pageSetup paperSize="9" scale="79" firstPageNumber="82" fitToHeight="6" orientation="portrait" r:id="rId1"/>
      <headerFooter alignWithMargins="0"/>
    </customSheetView>
    <customSheetView guid="{92CDF3B4-C714-4C4F-B6E7-8E2145A85B5B}" fitToPage="1">
      <selection activeCell="J16" sqref="J16"/>
      <pageMargins left="0.19685039370078741" right="0.19685039370078741" top="0" bottom="7.874015748031496E-2" header="0.11811023622047245" footer="0.11811023622047245"/>
      <pageSetup paperSize="9" scale="74" firstPageNumber="82" fitToHeight="6" orientation="portrait" r:id="rId2"/>
      <headerFooter alignWithMargins="0"/>
    </customSheetView>
    <customSheetView guid="{1907A0D4-1A04-46C7-BA13-828BC6B0DA3F}">
      <selection activeCell="N21" sqref="N21"/>
      <pageMargins left="0.19685039370078741" right="0.19685039370078741" top="0" bottom="7.874015748031496E-2" header="0.11811023622047245" footer="0.11811023622047245"/>
      <pageSetup paperSize="9" firstPageNumber="82" fitToHeight="0" orientation="landscape" r:id="rId3"/>
      <headerFooter alignWithMargins="0"/>
    </customSheetView>
    <customSheetView guid="{37E59057-FA9A-4499-A67F-A3B4FE9F3836}" topLeftCell="A22">
      <selection activeCell="B29" sqref="B29:E29"/>
      <pageMargins left="0.19685039370078741" right="0.19685039370078741" top="0" bottom="7.874015748031496E-2" header="0.11811023622047245" footer="0.11811023622047245"/>
      <pageSetup paperSize="9" firstPageNumber="82" fitToHeight="0" orientation="portrait" r:id="rId4"/>
      <headerFooter alignWithMargins="0"/>
    </customSheetView>
    <customSheetView guid="{904EEE15-F689-401B-A578-41B4FD2E001F}" showPageBreaks="1" topLeftCell="A233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5"/>
      <headerFooter alignWithMargins="0"/>
    </customSheetView>
    <customSheetView guid="{0ACD4CF0-131D-4AF9-8EA8-EB7D45CA4E62}" showPageBreaks="1" hiddenRows="1" showRuler="0" topLeftCell="A50">
      <selection activeCell="K69" sqref="K69"/>
      <pageMargins left="0.19685039370078741" right="0.19685039370078741" top="0" bottom="7.874015748031496E-2" header="0.11811023622047245" footer="0.11811023622047245"/>
      <pageSetup paperSize="9" firstPageNumber="82" fitToHeight="0" orientation="portrait" r:id="rId6"/>
      <headerFooter alignWithMargins="0"/>
    </customSheetView>
    <customSheetView guid="{CF820AF5-4BA7-438F-997C-2DECDEF7692C}" showPageBreaks="1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7"/>
      <headerFooter alignWithMargins="0"/>
    </customSheetView>
    <customSheetView guid="{29832ADE-E753-4B19-A9AD-744B0F1D561C}" showPageBreaks="1" showRuler="0">
      <selection activeCell="A5" sqref="A5:H5"/>
      <pageMargins left="0.19685039370078741" right="0.19685039370078741" top="0" bottom="7.874015748031496E-2" header="0.11811023622047245" footer="0.11811023622047245"/>
      <pageSetup paperSize="9" firstPageNumber="82" fitToHeight="0" orientation="portrait" r:id="rId8"/>
      <headerFooter alignWithMargins="0"/>
    </customSheetView>
    <customSheetView guid="{C9E7C3F5-D873-4B13-B6C1-5028AF66D368}" showPageBreaks="1" showRuler="0">
      <selection activeCell="G4" sqref="G4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9"/>
      <headerFooter alignWithMargins="0"/>
    </customSheetView>
    <customSheetView guid="{F21A4357-4490-4DC5-AD5F-D74077CDC8A9}" showPageBreaks="1" showRuler="0" topLeftCell="A450">
      <selection activeCell="A465" sqref="A465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0"/>
      <headerFooter alignWithMargins="0"/>
    </customSheetView>
    <customSheetView guid="{4AFE580B-5859-43EA-97A2-5651E4714E35}" showRuler="0">
      <pane ySplit="9.3925233644859816" topLeftCell="A307" activePane="bottomLeft"/>
      <selection pane="bottomLeft" activeCell="H288" sqref="H288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1"/>
      <headerFooter alignWithMargins="0"/>
    </customSheetView>
    <customSheetView guid="{6646D18D-37BA-4A1B-B8A1-44C68A7B234E}" showRuler="0" topLeftCell="A4">
      <pane ySplit="6.8691588785046731" topLeftCell="A490" activePane="bottomLeft"/>
      <selection pane="bottomLeft" activeCell="H501" sqref="H501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2"/>
      <headerFooter alignWithMargins="0"/>
    </customSheetView>
    <customSheetView guid="{F302894A-CF82-456A-A20A-50CE2A9DD3D8}" showRuler="0" topLeftCell="C7">
      <pane ySplit="6.6470588235294121" topLeftCell="A442" activePane="bottomLeft"/>
      <selection pane="bottomLeft" activeCell="C383" sqref="C383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3"/>
      <headerFooter alignWithMargins="0"/>
    </customSheetView>
    <customSheetView guid="{36478EFE-DDFF-4CC3-A0EE-AB3E13284FF8}" showRuler="0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14"/>
      <headerFooter alignWithMargins="0"/>
    </customSheetView>
    <customSheetView guid="{0FBBC42C-2EE2-4818-A608-26471E234100}" showRuler="0" topLeftCell="A37">
      <selection activeCell="G56" sqref="G56"/>
      <pageMargins left="0.19685039370078741" right="0.19685039370078741" top="0" bottom="7.874015748031496E-2" header="0.11811023622047245" footer="0.11811023622047245"/>
      <pageSetup paperSize="9" firstPageNumber="82" fitToHeight="0" orientation="portrait" r:id="rId15"/>
      <headerFooter alignWithMargins="0"/>
    </customSheetView>
    <customSheetView guid="{57844251-B758-4481-8918-10B3DC9EDEC9}">
      <selection activeCell="H102" sqref="H102"/>
      <pageMargins left="0.19685039370078741" right="0.19685039370078741" top="0" bottom="7.874015748031496E-2" header="0.11811023622047245" footer="0.11811023622047245"/>
      <pageSetup paperSize="9" firstPageNumber="82" fitToHeight="0" orientation="portrait" r:id="rId16"/>
      <headerFooter alignWithMargins="0"/>
    </customSheetView>
    <customSheetView guid="{E174612B-43F1-44FB-9D84-33D2477DA935}" showRuler="0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17"/>
      <headerFooter alignWithMargins="0"/>
    </customSheetView>
    <customSheetView guid="{4F39DA5C-9059-406E-9F89-B6E20F660542}" showPageBreaks="1" printArea="1" view="pageBreakPreview" topLeftCell="A133">
      <selection activeCell="E151" sqref="E151:E153"/>
      <pageMargins left="0.45" right="0.19685039370078741" top="0" bottom="7.874015748031496E-2" header="0.11811023622047245" footer="0.11811023622047245"/>
      <pageSetup paperSize="9" scale="80" firstPageNumber="82" fitToWidth="0" fitToHeight="0" orientation="portrait" r:id="rId18"/>
      <headerFooter alignWithMargins="0"/>
    </customSheetView>
    <customSheetView guid="{50CBCF93-2CCE-46AB-B05B-EAEB477D4633}" fitToPage="1">
      <selection activeCell="A6" sqref="A6:H6"/>
      <pageMargins left="0.19685039370078741" right="0.19685039370078741" top="0" bottom="7.874015748031496E-2" header="0.11811023622047245" footer="0.11811023622047245"/>
      <pageSetup paperSize="9" scale="81" firstPageNumber="82" fitToHeight="6" orientation="portrait" r:id="rId19"/>
      <headerFooter alignWithMargins="0"/>
    </customSheetView>
  </customSheetViews>
  <mergeCells count="5">
    <mergeCell ref="A5:H5"/>
    <mergeCell ref="A8:H8"/>
    <mergeCell ref="A9:H9"/>
    <mergeCell ref="A6:H6"/>
    <mergeCell ref="A7:H7"/>
  </mergeCells>
  <phoneticPr fontId="0" type="noConversion"/>
  <pageMargins left="0.19685039370078741" right="0.19685039370078741" top="0" bottom="7.874015748031496E-2" header="0.11811023622047245" footer="0.11811023622047245"/>
  <pageSetup paperSize="9" scale="79" firstPageNumber="82" fitToHeight="6" orientation="portrait" r:id="rId2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2.75"/>
  <sheetData/>
  <customSheetViews>
    <customSheetView guid="{1D456867-ECB1-4D8E-874D-17CC7019B8E5}">
      <selection activeCell="J17" sqref="J17"/>
      <pageMargins left="0.7" right="0.7" top="0.75" bottom="0.75" header="0.3" footer="0.3"/>
    </customSheetView>
    <customSheetView guid="{92CDF3B4-C714-4C4F-B6E7-8E2145A85B5B}">
      <selection activeCell="J17" sqref="J17"/>
      <pageMargins left="0.7" right="0.7" top="0.75" bottom="0.75" header="0.3" footer="0.3"/>
    </customSheetView>
    <customSheetView guid="{1907A0D4-1A04-46C7-BA13-828BC6B0DA3F}">
      <selection activeCell="J17" sqref="J17"/>
      <pageMargins left="0.7" right="0.7" top="0.75" bottom="0.75" header="0.3" footer="0.3"/>
    </customSheetView>
    <customSheetView guid="{37E59057-FA9A-4499-A67F-A3B4FE9F3836}">
      <selection activeCell="J17" sqref="J17"/>
      <pageMargins left="0.7" right="0.7" top="0.75" bottom="0.75" header="0.3" footer="0.3"/>
    </customSheetView>
    <customSheetView guid="{904EEE15-F689-401B-A578-41B4FD2E001F}">
      <selection activeCell="J17" sqref="J17"/>
      <pageMargins left="0.7" right="0.7" top="0.75" bottom="0.75" header="0.3" footer="0.3"/>
    </customSheetView>
    <customSheetView guid="{0ACD4CF0-131D-4AF9-8EA8-EB7D45CA4E62}">
      <selection activeCell="J17" sqref="J17"/>
      <pageMargins left="0.7" right="0.7" top="0.75" bottom="0.75" header="0.3" footer="0.3"/>
    </customSheetView>
    <customSheetView guid="{57844251-B758-4481-8918-10B3DC9EDEC9}">
      <selection activeCell="J17" sqref="J17"/>
      <pageMargins left="0.7" right="0.7" top="0.75" bottom="0.75" header="0.3" footer="0.3"/>
    </customSheetView>
    <customSheetView guid="{E174612B-43F1-44FB-9D84-33D2477DA935}" showRuler="0">
      <selection activeCell="J17" sqref="J17"/>
      <pageMargins left="0.7" right="0.7" top="0.75" bottom="0.75" header="0.3" footer="0.3"/>
      <headerFooter alignWithMargins="0"/>
    </customSheetView>
    <customSheetView guid="{4F39DA5C-9059-406E-9F89-B6E20F660542}">
      <selection activeCell="P37" sqref="P28:P37"/>
      <pageMargins left="0.7" right="0.7" top="0.75" bottom="0.75" header="0.3" footer="0.3"/>
    </customSheetView>
    <customSheetView guid="{50CBCF93-2CCE-46AB-B05B-EAEB477D4633}">
      <selection activeCell="J17" sqref="J17"/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Функцион2018</vt:lpstr>
      <vt:lpstr>Вед2018</vt:lpstr>
      <vt:lpstr>Лист1</vt:lpstr>
    </vt:vector>
  </TitlesOfParts>
  <Company>Департамент финансов ХМАО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Юрист</cp:lastModifiedBy>
  <cp:lastPrinted>2018-03-01T09:18:39Z</cp:lastPrinted>
  <dcterms:created xsi:type="dcterms:W3CDTF">2007-09-13T08:10:13Z</dcterms:created>
  <dcterms:modified xsi:type="dcterms:W3CDTF">2018-03-01T09:19:36Z</dcterms:modified>
</cp:coreProperties>
</file>