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.5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'прил.5'!$A$1:$D$162</definedName>
  </definedNames>
  <calcPr fullCalcOnLoad="1"/>
</workbook>
</file>

<file path=xl/sharedStrings.xml><?xml version="1.0" encoding="utf-8"?>
<sst xmlns="http://schemas.openxmlformats.org/spreadsheetml/2006/main" count="396" uniqueCount="158">
  <si>
    <t>к Решению Совета депутатов</t>
  </si>
  <si>
    <t>Распределение бюджетных ассигнований по целевым статьям</t>
  </si>
  <si>
    <t>группам и подгруппам видов расходов классификации расходов бюджета муниципального образования</t>
  </si>
  <si>
    <t>сельское поселение Мулымья</t>
  </si>
  <si>
    <t>Наименование</t>
  </si>
  <si>
    <t>ЦСР</t>
  </si>
  <si>
    <t>ВР</t>
  </si>
  <si>
    <t>Программные расходы</t>
  </si>
  <si>
    <t>Муниципальная программа "Профилактика терроризма и экстремизма в сельском поселении Мулымья на 2014-2016 годы"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</si>
  <si>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</si>
  <si>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</si>
  <si>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0100982300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</si>
  <si>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</si>
  <si>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</si>
  <si>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</si>
  <si>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</si>
  <si>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01009S2300</t>
  </si>
  <si>
    <t>0200000000</t>
  </si>
  <si>
    <t>Подпрограмма "Содержание уличного освещения"</t>
  </si>
  <si>
    <t>0210000000</t>
  </si>
  <si>
    <t>Основное мероприятие "Организация освещения улиц"</t>
  </si>
  <si>
    <t>0210100000</t>
  </si>
  <si>
    <t xml:space="preserve">Уличное освещение </t>
  </si>
  <si>
    <t>0210176100</t>
  </si>
  <si>
    <t>0230000000</t>
  </si>
  <si>
    <t>Основное мероприятие "Улучшение экологической обстановки на территории поселения"</t>
  </si>
  <si>
    <t>0230176500</t>
  </si>
  <si>
    <t>Основное мероприятие "Создание благоприятных условий для проживания и отдыха жителей сельского поселения Мулымья"</t>
  </si>
  <si>
    <t>0240100000</t>
  </si>
  <si>
    <t>Создание благоприятных условий для проживания и отдыха жителей</t>
  </si>
  <si>
    <t>0240176500</t>
  </si>
  <si>
    <t>Муниципальная программа "Содержание и ремонт внутри поселковых дорог в сельском поселении Мулымья на 2014-2016 годы и на период до 2020 года"</t>
  </si>
  <si>
    <t>0400000000</t>
  </si>
  <si>
    <t>Основное мероприятие "Ремонт и зимнее-летнее содержание дорог"</t>
  </si>
  <si>
    <t>0400274190</t>
  </si>
  <si>
    <t>Основное мероприятие "Безопасность дорожного движения"</t>
  </si>
  <si>
    <t>0400374190</t>
  </si>
  <si>
    <t>Муниципальная программа "Развитие культуры, молодежной политики, физической культуры и спорта в сельском поселении Мулымья на 2016 год"</t>
  </si>
  <si>
    <t>0500000000</t>
  </si>
  <si>
    <t xml:space="preserve">Подпрограмма "Развитие культуры" </t>
  </si>
  <si>
    <t>0510000000</t>
  </si>
  <si>
    <t>Основное мероприятие "Расходы на обеспечение деятельности учреждения"</t>
  </si>
  <si>
    <t>0510100000</t>
  </si>
  <si>
    <t>Расходы на обеспечение деятельности (оказание услуг) муниципальных учреждений</t>
  </si>
  <si>
    <t>0510100590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</si>
  <si>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</si>
  <si>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</si>
  <si>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</si>
  <si>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</si>
  <si>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</si>
  <si>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</si>
  <si>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850</t>
  </si>
  <si>
    <t xml:space="preserve">Подпрограмма "Развитие молодежной политики" </t>
  </si>
  <si>
    <t>0520000000</t>
  </si>
  <si>
    <t>0520100590</t>
  </si>
  <si>
    <t xml:space="preserve">Расходы на обеспечение деятельности (оказание услуг) муниципальных учреждений </t>
  </si>
  <si>
    <t>0700000000</t>
  </si>
  <si>
    <t>Дополнительное пенсионное обеспечение отдельных категорий граждан за счет средств бюджета поселения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</si>
  <si>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</si>
  <si>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</si>
  <si>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</si>
  <si>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</si>
  <si>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Непрограммные расходы </t>
  </si>
  <si>
    <t>Глава (высшее должностное лицо) муниципального образования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</si>
  <si>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</si>
  <si>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</si>
  <si>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</si>
  <si>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внебюджетными фондами</t>
  </si>
  <si>
    <t>Прочие мероприятия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</si>
  <si>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</si>
  <si>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Уплата налогов, сборов и иных платежей</t>
  </si>
  <si>
    <t>Капитальный ремонт государственного жилищного фонда субъектов Российской Федерации и муниципального жилищного фонда</t>
  </si>
  <si>
    <t>Резервные фонды местных администраций</t>
  </si>
  <si>
    <t>6000007050</t>
  </si>
  <si>
    <t>Резервные средства</t>
  </si>
  <si>
    <t>870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</si>
  <si>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</si>
  <si>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</si>
  <si>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</si>
  <si>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Межбюджетные трансферты</t>
  </si>
  <si>
    <t>500</t>
  </si>
  <si>
    <t>Иные межбюджетные трансферты</t>
  </si>
  <si>
    <t>540</t>
  </si>
  <si>
    <t>Мероприятия по содействию трудоустройству граждан (бюджет округа)</t>
  </si>
  <si>
    <t>Осуществление полномочий по государственной регистрации актов гражданского состояния (федеральный бюджет)</t>
  </si>
  <si>
    <t>Осуществление полномочий по государственной регистрации актов гражданского состояния (бюджет автономного округа)</t>
  </si>
  <si>
    <t>ВСЕГО</t>
  </si>
  <si>
    <t>(муниципальным программам сельских  поселений и непрограммным направлениям деятельности),</t>
  </si>
  <si>
    <t>Закупка товаров, работ и услуг для обеспечения государственных (муниципальных) нужд</t>
  </si>
  <si>
    <t>Основное мероприятие «Сохранение, развитие, популяризация традиций культуры»</t>
  </si>
  <si>
    <t>0510300590</t>
  </si>
  <si>
    <t>Муниципальная программа «Организация деятельности администрации сельского поселения Мулымья на 2017 год и на период до 2020 года»</t>
  </si>
  <si>
    <t>Основное мероприятие "Обеспечение социальных гарантий и компенсаций работникам администрации поселения"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</si>
  <si>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</si>
  <si>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 xml:space="preserve">Основное мероприятие "Формирование электронной администрации" 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</si>
  <si>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</si>
  <si>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>6000070010</t>
  </si>
  <si>
    <t>Муниципальная программа «Капитальный ремонт жилищного фонда сельского поселения Мулымья на 2017-2020 годы»</t>
  </si>
  <si>
    <t>Бюджетные ассигнования</t>
  </si>
  <si>
    <t>0700003520</t>
  </si>
  <si>
    <t>Подпрограмма "Санитарная обработкак сельского поселения"</t>
  </si>
  <si>
    <t>Подпрограмма 4 "Прочее благоустройство"</t>
  </si>
  <si>
    <t>Мероприятия на реализацию Указа Президента №597 от 07.05.2017 года</t>
  </si>
  <si>
    <t>Защита населения и территории от чрезвычайных ситуаций природного и техногенного характера,гражданская оборона</t>
  </si>
  <si>
    <t>на 2018 год</t>
  </si>
  <si>
    <t xml:space="preserve">Сумма на 2018 год </t>
  </si>
  <si>
    <t>рублей</t>
  </si>
  <si>
    <t>0700100000</t>
  </si>
  <si>
    <t>0700102030</t>
  </si>
  <si>
    <t>0700102040</t>
  </si>
  <si>
    <t>0700102400</t>
  </si>
  <si>
    <t>0700151180</t>
  </si>
  <si>
    <t>0700159300</t>
  </si>
  <si>
    <t>07001D9300</t>
  </si>
  <si>
    <t>0700185060</t>
  </si>
  <si>
    <t>0700200000</t>
  </si>
  <si>
    <t>0700270220</t>
  </si>
  <si>
    <t>07002170220</t>
  </si>
  <si>
    <t>0700500000</t>
  </si>
  <si>
    <t>0700502400</t>
  </si>
  <si>
    <t>Приложение № 5</t>
  </si>
  <si>
    <t>6000082580</t>
  </si>
  <si>
    <t>Мероприятия по содействию трудоустройству граждан (местный бюджет)</t>
  </si>
  <si>
    <t>07001S5060</t>
  </si>
  <si>
    <t xml:space="preserve">Подпрограмма "Укрепления единого культурного пространства" </t>
  </si>
  <si>
    <t>0520370050</t>
  </si>
  <si>
    <t xml:space="preserve">Санитармная очистка сельского поселения </t>
  </si>
  <si>
    <t>0520185150</t>
  </si>
  <si>
    <t>Поддержка государственных программ суъектов РФ и муниципальных программ формирования современной городской среды</t>
  </si>
  <si>
    <t>Софинансирование расходов на поддержку государственных программ суъектов РФ и муниципальных программ формирования современной городской среды</t>
  </si>
  <si>
    <t>02401R5550</t>
  </si>
  <si>
    <t>02401L5550</t>
  </si>
  <si>
    <t>Расходы на реализацию полномочий в сфере жилищно-коммунального комплекса (бюджет округа)</t>
  </si>
  <si>
    <t xml:space="preserve">Иные межбюджетные трансферты </t>
  </si>
  <si>
    <t>Расходы на реализацию полномочий в сфере жилищно-коммунального комплекса (бюджет района)</t>
  </si>
  <si>
    <t>Расходы на обеспечение деятельности муниципального учреждения</t>
  </si>
  <si>
    <t>0510170050</t>
  </si>
  <si>
    <t>Расходы на финнасовое обеспечение непредвиденных расходов, связанных с выплатами заработной платы работникам бюджетной сферы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</si>
  <si>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</si>
  <si>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Расходы на выплаты персоналу государственных(муниципальных) органов</t>
  </si>
  <si>
    <t>0700185150</t>
  </si>
  <si>
    <t>Мероприятия на реализацию Указа Президента №597 от 07.05.2017 года (софинансирование)</t>
  </si>
  <si>
    <t>60000S2580</t>
  </si>
  <si>
    <t>Иные межбюджетные трансферты (окружные средства)</t>
  </si>
  <si>
    <t>Иные межбюджетные трансферты (федеральные средства)</t>
  </si>
  <si>
    <t>6000082591</t>
  </si>
  <si>
    <t>60000S2591</t>
  </si>
  <si>
    <t>Муниципальная программа "Благоустройство муниципального образования сельского поселения Мулымья на 2014-2016 годы и период до 2020 года"</t>
  </si>
  <si>
    <t>0240195550</t>
  </si>
  <si>
    <t>Обустройство спортивно-игровых площадок</t>
  </si>
  <si>
    <t>0700179990</t>
  </si>
  <si>
    <t>Подготовка и проведение муниципальных выборов</t>
  </si>
  <si>
    <t>880</t>
  </si>
  <si>
    <t xml:space="preserve">Муниципальная  программа «Обслуживание деятельности администрации сельского поселения Мулымья на 2018 и плановый период до 2022 года»
</t>
  </si>
  <si>
    <t>0900000000</t>
  </si>
  <si>
    <t>0900100590</t>
  </si>
  <si>
    <t>№ 24   от 28.12.2018г.</t>
  </si>
  <si>
    <t>02401778800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</si>
</sst>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#,##0.00\ _₽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sz val="12"/>
      <name val="Times New Roman Cyr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172" fontId="2" fillId="0" borderId="0" xfId="52" applyNumberFormat="1" applyFont="1" applyFill="1" applyBorder="1" applyAlignment="1" applyProtection="1">
      <alignment horizontal="center" vertical="top"/>
      <protection/>
    </xf>
    <xf numFmtId="172" fontId="3" fillId="0" borderId="0" xfId="52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horizontal="center" vertical="top"/>
      <protection/>
    </xf>
    <xf numFmtId="172" fontId="2" fillId="0" borderId="0" xfId="52" applyNumberFormat="1" applyFont="1" applyFill="1" applyBorder="1" applyAlignment="1" applyProtection="1">
      <alignment vertical="top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172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top"/>
      <protection/>
    </xf>
    <xf numFmtId="49" fontId="4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 wrapText="1"/>
      <protection/>
    </xf>
    <xf numFmtId="49" fontId="3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 horizontal="left" wrapText="1"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2" fillId="33" borderId="10" xfId="52" applyNumberFormat="1" applyFont="1" applyFill="1" applyBorder="1" applyAlignment="1" applyProtection="1">
      <alignment vertical="top"/>
      <protection/>
    </xf>
    <xf numFmtId="0" fontId="8" fillId="33" borderId="10" xfId="52" applyNumberFormat="1" applyFont="1" applyFill="1" applyBorder="1" applyAlignment="1" applyProtection="1">
      <alignment/>
      <protection/>
    </xf>
    <xf numFmtId="49" fontId="8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49" fontId="3" fillId="33" borderId="10" xfId="52" applyNumberFormat="1" applyFont="1" applyFill="1" applyBorder="1" applyAlignment="1" applyProtection="1">
      <alignment horizontal="left"/>
      <protection/>
    </xf>
    <xf numFmtId="0" fontId="8" fillId="33" borderId="10" xfId="52" applyNumberFormat="1" applyFont="1" applyFill="1" applyBorder="1" applyAlignment="1" applyProtection="1">
      <alignment wrapText="1"/>
      <protection/>
    </xf>
    <xf numFmtId="0" fontId="3" fillId="0" borderId="10" xfId="52" applyNumberFormat="1" applyFont="1" applyFill="1" applyBorder="1" applyAlignment="1" applyProtection="1">
      <alignment wrapText="1"/>
      <protection/>
    </xf>
    <xf numFmtId="49" fontId="3" fillId="0" borderId="10" xfId="52" applyNumberFormat="1" applyFont="1" applyFill="1" applyBorder="1" applyAlignment="1" applyProtection="1">
      <alignment horizontal="center"/>
      <protection/>
    </xf>
    <xf numFmtId="0" fontId="51" fillId="0" borderId="0" xfId="52" applyNumberFormat="1" applyFont="1" applyFill="1" applyBorder="1" applyAlignment="1" applyProtection="1">
      <alignment vertical="top"/>
      <protection/>
    </xf>
    <xf numFmtId="0" fontId="8" fillId="0" borderId="10" xfId="52" applyNumberFormat="1" applyFont="1" applyFill="1" applyBorder="1" applyAlignment="1" applyProtection="1">
      <alignment vertical="top"/>
      <protection/>
    </xf>
    <xf numFmtId="49" fontId="8" fillId="0" borderId="10" xfId="52" applyNumberFormat="1" applyFont="1" applyFill="1" applyBorder="1" applyAlignment="1" applyProtection="1">
      <alignment horizontal="center"/>
      <protection/>
    </xf>
    <xf numFmtId="0" fontId="3" fillId="0" borderId="10" xfId="52" applyNumberFormat="1" applyFont="1" applyFill="1" applyBorder="1" applyAlignment="1" applyProtection="1">
      <alignment horizontal="left" wrapText="1"/>
      <protection/>
    </xf>
    <xf numFmtId="0" fontId="8" fillId="33" borderId="10" xfId="52" applyNumberFormat="1" applyFont="1" applyFill="1" applyBorder="1" applyAlignment="1" applyProtection="1">
      <alignment horizontal="left"/>
      <protection/>
    </xf>
    <xf numFmtId="0" fontId="8" fillId="0" borderId="10" xfId="52" applyNumberFormat="1" applyFont="1" applyFill="1" applyBorder="1" applyAlignment="1" applyProtection="1">
      <alignment wrapText="1"/>
      <protection/>
    </xf>
    <xf numFmtId="0" fontId="3" fillId="33" borderId="10" xfId="52" applyNumberFormat="1" applyFont="1" applyFill="1" applyBorder="1" applyAlignment="1" applyProtection="1">
      <alignment horizontal="left"/>
      <protection/>
    </xf>
    <xf numFmtId="0" fontId="8" fillId="33" borderId="10" xfId="52" applyNumberFormat="1" applyFont="1" applyFill="1" applyBorder="1" applyAlignment="1" applyProtection="1">
      <alignment horizontal="left" wrapText="1"/>
      <protection/>
    </xf>
    <xf numFmtId="49" fontId="8" fillId="33" borderId="10" xfId="52" applyNumberFormat="1" applyFont="1" applyFill="1" applyBorder="1" applyAlignment="1" applyProtection="1">
      <alignment horizontal="left"/>
      <protection/>
    </xf>
    <xf numFmtId="0" fontId="4" fillId="0" borderId="10" xfId="52" applyNumberFormat="1" applyFont="1" applyFill="1" applyBorder="1" applyAlignment="1" applyProtection="1">
      <alignment wrapText="1"/>
      <protection/>
    </xf>
    <xf numFmtId="49" fontId="4" fillId="0" borderId="10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 wrapText="1"/>
      <protection/>
    </xf>
    <xf numFmtId="49" fontId="3" fillId="0" borderId="0" xfId="52" applyNumberFormat="1" applyFont="1" applyFill="1" applyBorder="1" applyAlignment="1" applyProtection="1">
      <alignment horizontal="center"/>
      <protection/>
    </xf>
    <xf numFmtId="172" fontId="3" fillId="0" borderId="0" xfId="52" applyNumberFormat="1" applyFont="1" applyFill="1" applyBorder="1" applyAlignment="1" applyProtection="1">
      <alignment horizontal="center"/>
      <protection/>
    </xf>
    <xf numFmtId="49" fontId="10" fillId="0" borderId="10" xfId="53" applyNumberFormat="1" applyFont="1" applyFill="1" applyBorder="1" applyAlignment="1" applyProtection="1">
      <alignment wrapText="1"/>
      <protection hidden="1"/>
    </xf>
    <xf numFmtId="49" fontId="11" fillId="33" borderId="10" xfId="52" applyNumberFormat="1" applyFont="1" applyFill="1" applyBorder="1" applyAlignment="1" applyProtection="1">
      <alignment horizontal="center"/>
      <protection/>
    </xf>
    <xf numFmtId="0" fontId="12" fillId="0" borderId="0" xfId="52" applyNumberFormat="1" applyFont="1" applyFill="1" applyBorder="1" applyAlignment="1" applyProtection="1">
      <alignment vertical="top"/>
      <protection/>
    </xf>
    <xf numFmtId="49" fontId="11" fillId="0" borderId="10" xfId="52" applyNumberFormat="1" applyFont="1" applyFill="1" applyBorder="1" applyAlignment="1" applyProtection="1">
      <alignment horizontal="center"/>
      <protection/>
    </xf>
    <xf numFmtId="0" fontId="11" fillId="33" borderId="10" xfId="52" applyNumberFormat="1" applyFont="1" applyFill="1" applyBorder="1" applyAlignment="1" applyProtection="1">
      <alignment horizontal="left" wrapText="1"/>
      <protection/>
    </xf>
    <xf numFmtId="0" fontId="11" fillId="0" borderId="10" xfId="52" applyNumberFormat="1" applyFont="1" applyFill="1" applyBorder="1" applyAlignment="1" applyProtection="1">
      <alignment wrapText="1"/>
      <protection/>
    </xf>
    <xf numFmtId="49" fontId="11" fillId="33" borderId="10" xfId="52" applyNumberFormat="1" applyFont="1" applyFill="1" applyBorder="1" applyAlignment="1" applyProtection="1">
      <alignment horizontal="left"/>
      <protection/>
    </xf>
    <xf numFmtId="0" fontId="12" fillId="34" borderId="0" xfId="52" applyNumberFormat="1" applyFont="1" applyFill="1" applyBorder="1" applyAlignment="1" applyProtection="1">
      <alignment vertical="top"/>
      <protection/>
    </xf>
    <xf numFmtId="0" fontId="11" fillId="33" borderId="10" xfId="52" applyNumberFormat="1" applyFont="1" applyFill="1" applyBorder="1" applyAlignment="1" applyProtection="1">
      <alignment wrapText="1"/>
      <protection/>
    </xf>
    <xf numFmtId="0" fontId="5" fillId="0" borderId="11" xfId="53" applyNumberFormat="1" applyFont="1" applyFill="1" applyBorder="1" applyAlignment="1" applyProtection="1">
      <alignment wrapText="1"/>
      <protection hidden="1"/>
    </xf>
    <xf numFmtId="0" fontId="13" fillId="0" borderId="11" xfId="53" applyNumberFormat="1" applyFont="1" applyFill="1" applyBorder="1" applyAlignment="1" applyProtection="1">
      <alignment wrapText="1"/>
      <protection hidden="1"/>
    </xf>
    <xf numFmtId="0" fontId="14" fillId="0" borderId="11" xfId="53" applyNumberFormat="1" applyFont="1" applyFill="1" applyBorder="1" applyAlignment="1" applyProtection="1">
      <alignment wrapText="1"/>
      <protection hidden="1"/>
    </xf>
    <xf numFmtId="0" fontId="0" fillId="0" borderId="11" xfId="53" applyNumberFormat="1" applyFont="1" applyFill="1" applyBorder="1" applyAlignment="1" applyProtection="1">
      <alignment wrapText="1"/>
      <protection hidden="1"/>
    </xf>
    <xf numFmtId="171" fontId="4" fillId="33" borderId="10" xfId="60" applyFont="1" applyFill="1" applyBorder="1" applyAlignment="1" applyProtection="1">
      <alignment horizontal="center"/>
      <protection/>
    </xf>
    <xf numFmtId="171" fontId="11" fillId="33" borderId="10" xfId="60" applyFont="1" applyFill="1" applyBorder="1" applyAlignment="1" applyProtection="1">
      <alignment horizontal="center" vertical="center"/>
      <protection/>
    </xf>
    <xf numFmtId="171" fontId="3" fillId="33" borderId="10" xfId="60" applyFont="1" applyFill="1" applyBorder="1" applyAlignment="1" applyProtection="1">
      <alignment horizontal="center" vertical="center"/>
      <protection/>
    </xf>
    <xf numFmtId="171" fontId="3" fillId="33" borderId="10" xfId="60" applyFont="1" applyFill="1" applyBorder="1" applyAlignment="1" applyProtection="1">
      <alignment horizontal="center"/>
      <protection/>
    </xf>
    <xf numFmtId="171" fontId="8" fillId="33" borderId="10" xfId="60" applyFont="1" applyFill="1" applyBorder="1" applyAlignment="1" applyProtection="1">
      <alignment horizontal="center"/>
      <protection/>
    </xf>
    <xf numFmtId="171" fontId="11" fillId="33" borderId="10" xfId="60" applyFont="1" applyFill="1" applyBorder="1" applyAlignment="1" applyProtection="1">
      <alignment horizontal="center"/>
      <protection/>
    </xf>
    <xf numFmtId="171" fontId="11" fillId="0" borderId="10" xfId="60" applyFont="1" applyFill="1" applyBorder="1" applyAlignment="1" applyProtection="1">
      <alignment horizontal="center"/>
      <protection/>
    </xf>
    <xf numFmtId="171" fontId="3" fillId="0" borderId="10" xfId="60" applyFont="1" applyFill="1" applyBorder="1" applyAlignment="1" applyProtection="1">
      <alignment horizontal="center"/>
      <protection/>
    </xf>
    <xf numFmtId="171" fontId="4" fillId="0" borderId="10" xfId="60" applyFont="1" applyFill="1" applyBorder="1" applyAlignment="1" applyProtection="1">
      <alignment horizontal="center"/>
      <protection/>
    </xf>
    <xf numFmtId="0" fontId="52" fillId="0" borderId="0" xfId="0" applyFont="1" applyAlignment="1">
      <alignment wrapText="1"/>
    </xf>
    <xf numFmtId="0" fontId="3" fillId="0" borderId="10" xfId="53" applyNumberFormat="1" applyFont="1" applyFill="1" applyBorder="1" applyAlignment="1" applyProtection="1">
      <alignment wrapText="1"/>
      <protection hidden="1"/>
    </xf>
    <xf numFmtId="49" fontId="3" fillId="0" borderId="10" xfId="53" applyNumberFormat="1" applyFont="1" applyFill="1" applyBorder="1" applyAlignment="1" applyProtection="1">
      <alignment horizontal="center" wrapText="1"/>
      <protection hidden="1"/>
    </xf>
    <xf numFmtId="0" fontId="53" fillId="0" borderId="10" xfId="0" applyFont="1" applyBorder="1" applyAlignment="1">
      <alignment/>
    </xf>
    <xf numFmtId="0" fontId="53" fillId="0" borderId="10" xfId="53" applyNumberFormat="1" applyFont="1" applyFill="1" applyBorder="1" applyAlignment="1" applyProtection="1">
      <alignment wrapText="1"/>
      <protection hidden="1"/>
    </xf>
    <xf numFmtId="0" fontId="54" fillId="0" borderId="10" xfId="53" applyNumberFormat="1" applyFont="1" applyFill="1" applyBorder="1" applyAlignment="1" applyProtection="1">
      <alignment wrapText="1"/>
      <protection hidden="1"/>
    </xf>
    <xf numFmtId="0" fontId="8" fillId="0" borderId="10" xfId="53" applyNumberFormat="1" applyFont="1" applyFill="1" applyBorder="1" applyAlignment="1" applyProtection="1">
      <alignment wrapText="1"/>
      <protection hidden="1"/>
    </xf>
    <xf numFmtId="0" fontId="8" fillId="0" borderId="0" xfId="52" applyNumberFormat="1" applyFont="1" applyFill="1" applyBorder="1" applyAlignment="1" applyProtection="1">
      <alignment vertical="top"/>
      <protection/>
    </xf>
    <xf numFmtId="49" fontId="53" fillId="0" borderId="10" xfId="0" applyNumberFormat="1" applyFont="1" applyBorder="1" applyAlignment="1">
      <alignment/>
    </xf>
    <xf numFmtId="0" fontId="55" fillId="0" borderId="10" xfId="53" applyNumberFormat="1" applyFont="1" applyFill="1" applyBorder="1" applyAlignment="1" applyProtection="1">
      <alignment wrapText="1"/>
      <protection hidden="1"/>
    </xf>
    <xf numFmtId="0" fontId="4" fillId="33" borderId="10" xfId="52" applyNumberFormat="1" applyFont="1" applyFill="1" applyBorder="1" applyAlignment="1" applyProtection="1">
      <alignment vertical="top"/>
      <protection/>
    </xf>
    <xf numFmtId="0" fontId="3" fillId="33" borderId="10" xfId="52" applyNumberFormat="1" applyFont="1" applyFill="1" applyBorder="1" applyAlignment="1" applyProtection="1">
      <alignment horizontal="center" vertical="top"/>
      <protection/>
    </xf>
    <xf numFmtId="0" fontId="4" fillId="8" borderId="10" xfId="52" applyNumberFormat="1" applyFont="1" applyFill="1" applyBorder="1" applyAlignment="1" applyProtection="1">
      <alignment horizontal="left" wrapText="1"/>
      <protection/>
    </xf>
    <xf numFmtId="49" fontId="4" fillId="8" borderId="10" xfId="52" applyNumberFormat="1" applyFont="1" applyFill="1" applyBorder="1" applyAlignment="1" applyProtection="1">
      <alignment horizontal="center"/>
      <protection/>
    </xf>
    <xf numFmtId="0" fontId="4" fillId="8" borderId="10" xfId="52" applyNumberFormat="1" applyFont="1" applyFill="1" applyBorder="1" applyAlignment="1" applyProtection="1">
      <alignment horizontal="center"/>
      <protection/>
    </xf>
    <xf numFmtId="171" fontId="4" fillId="8" borderId="10" xfId="60" applyFont="1" applyFill="1" applyBorder="1" applyAlignment="1" applyProtection="1">
      <alignment horizontal="center"/>
      <protection/>
    </xf>
    <xf numFmtId="0" fontId="2" fillId="8" borderId="0" xfId="52" applyNumberFormat="1" applyFont="1" applyFill="1" applyBorder="1" applyAlignment="1" applyProtection="1">
      <alignment vertical="top"/>
      <protection/>
    </xf>
    <xf numFmtId="0" fontId="4" fillId="8" borderId="10" xfId="52" applyNumberFormat="1" applyFont="1" applyFill="1" applyBorder="1" applyAlignment="1" applyProtection="1">
      <alignment wrapText="1"/>
      <protection/>
    </xf>
    <xf numFmtId="49" fontId="4" fillId="8" borderId="10" xfId="52" applyNumberFormat="1" applyFont="1" applyFill="1" applyBorder="1" applyAlignment="1" applyProtection="1">
      <alignment horizontal="left"/>
      <protection/>
    </xf>
    <xf numFmtId="0" fontId="7" fillId="8" borderId="0" xfId="52" applyNumberFormat="1" applyFont="1" applyFill="1" applyBorder="1" applyAlignment="1" applyProtection="1">
      <alignment vertical="top"/>
      <protection/>
    </xf>
    <xf numFmtId="49" fontId="8" fillId="8" borderId="10" xfId="52" applyNumberFormat="1" applyFont="1" applyFill="1" applyBorder="1" applyAlignment="1" applyProtection="1">
      <alignment horizontal="center"/>
      <protection/>
    </xf>
    <xf numFmtId="0" fontId="12" fillId="8" borderId="0" xfId="52" applyNumberFormat="1" applyFont="1" applyFill="1" applyBorder="1" applyAlignment="1" applyProtection="1">
      <alignment vertical="top"/>
      <protection/>
    </xf>
    <xf numFmtId="175" fontId="2" fillId="0" borderId="0" xfId="52" applyNumberFormat="1" applyFont="1" applyFill="1" applyBorder="1" applyAlignment="1" applyProtection="1">
      <alignment vertical="top"/>
      <protection/>
    </xf>
    <xf numFmtId="175" fontId="2" fillId="8" borderId="0" xfId="52" applyNumberFormat="1" applyFont="1" applyFill="1" applyBorder="1" applyAlignment="1" applyProtection="1">
      <alignment vertical="top"/>
      <protection/>
    </xf>
    <xf numFmtId="175" fontId="9" fillId="0" borderId="0" xfId="52" applyNumberFormat="1" applyFont="1" applyFill="1" applyBorder="1" applyAlignment="1" applyProtection="1">
      <alignment vertical="top"/>
      <protection/>
    </xf>
    <xf numFmtId="175" fontId="7" fillId="0" borderId="0" xfId="52" applyNumberFormat="1" applyFont="1" applyFill="1" applyBorder="1" applyAlignment="1" applyProtection="1">
      <alignment vertical="top"/>
      <protection/>
    </xf>
    <xf numFmtId="175" fontId="7" fillId="8" borderId="0" xfId="52" applyNumberFormat="1" applyFont="1" applyFill="1" applyBorder="1" applyAlignment="1" applyProtection="1">
      <alignment vertical="top"/>
      <protection/>
    </xf>
    <xf numFmtId="175" fontId="12" fillId="0" borderId="0" xfId="52" applyNumberFormat="1" applyFont="1" applyFill="1" applyBorder="1" applyAlignment="1" applyProtection="1">
      <alignment vertical="top"/>
      <protection/>
    </xf>
    <xf numFmtId="175" fontId="12" fillId="34" borderId="0" xfId="52" applyNumberFormat="1" applyFont="1" applyFill="1" applyBorder="1" applyAlignment="1" applyProtection="1">
      <alignment vertical="top"/>
      <protection/>
    </xf>
    <xf numFmtId="4" fontId="2" fillId="0" borderId="0" xfId="52" applyNumberFormat="1" applyFont="1" applyFill="1" applyBorder="1" applyAlignment="1" applyProtection="1">
      <alignment vertical="top"/>
      <protection/>
    </xf>
    <xf numFmtId="4" fontId="7" fillId="0" borderId="0" xfId="52" applyNumberFormat="1" applyFont="1" applyFill="1" applyBorder="1" applyAlignment="1" applyProtection="1">
      <alignment vertical="top"/>
      <protection/>
    </xf>
    <xf numFmtId="171" fontId="4" fillId="35" borderId="10" xfId="60" applyFont="1" applyFill="1" applyBorder="1" applyAlignment="1" applyProtection="1">
      <alignment horizontal="center"/>
      <protection/>
    </xf>
    <xf numFmtId="175" fontId="12" fillId="8" borderId="0" xfId="52" applyNumberFormat="1" applyFont="1" applyFill="1" applyBorder="1" applyAlignment="1" applyProtection="1">
      <alignment vertical="top"/>
      <protection/>
    </xf>
    <xf numFmtId="0" fontId="4" fillId="35" borderId="10" xfId="52" applyNumberFormat="1" applyFont="1" applyFill="1" applyBorder="1" applyAlignment="1" applyProtection="1">
      <alignment vertical="top"/>
      <protection/>
    </xf>
    <xf numFmtId="43" fontId="2" fillId="35" borderId="0" xfId="52" applyNumberFormat="1" applyFont="1" applyFill="1" applyBorder="1" applyAlignment="1" applyProtection="1">
      <alignment vertical="top"/>
      <protection/>
    </xf>
    <xf numFmtId="175" fontId="2" fillId="35" borderId="0" xfId="52" applyNumberFormat="1" applyFont="1" applyFill="1" applyBorder="1" applyAlignment="1" applyProtection="1">
      <alignment vertical="top"/>
      <protection/>
    </xf>
    <xf numFmtId="0" fontId="2" fillId="35" borderId="0" xfId="52" applyNumberFormat="1" applyFont="1" applyFill="1" applyBorder="1" applyAlignment="1" applyProtection="1">
      <alignment vertical="top"/>
      <protection/>
    </xf>
    <xf numFmtId="0" fontId="4" fillId="35" borderId="10" xfId="52" applyNumberFormat="1" applyFont="1" applyFill="1" applyBorder="1" applyAlignment="1" applyProtection="1">
      <alignment horizontal="left" vertical="top"/>
      <protection/>
    </xf>
    <xf numFmtId="0" fontId="6" fillId="35" borderId="10" xfId="52" applyNumberFormat="1" applyFont="1" applyFill="1" applyBorder="1" applyAlignment="1" applyProtection="1">
      <alignment horizontal="center" vertical="top"/>
      <protection/>
    </xf>
    <xf numFmtId="171" fontId="4" fillId="35" borderId="10" xfId="60" applyFont="1" applyFill="1" applyBorder="1" applyAlignment="1" applyProtection="1">
      <alignment horizontal="center" vertical="top"/>
      <protection/>
    </xf>
    <xf numFmtId="0" fontId="8" fillId="2" borderId="10" xfId="52" applyNumberFormat="1" applyFont="1" applyFill="1" applyBorder="1" applyAlignment="1" applyProtection="1">
      <alignment wrapText="1"/>
      <protection/>
    </xf>
    <xf numFmtId="49" fontId="8" fillId="2" borderId="10" xfId="52" applyNumberFormat="1" applyFont="1" applyFill="1" applyBorder="1" applyAlignment="1" applyProtection="1">
      <alignment horizontal="center"/>
      <protection/>
    </xf>
    <xf numFmtId="171" fontId="8" fillId="2" borderId="10" xfId="60" applyFont="1" applyFill="1" applyBorder="1" applyAlignment="1" applyProtection="1">
      <alignment horizontal="center"/>
      <protection/>
    </xf>
    <xf numFmtId="0" fontId="2" fillId="2" borderId="0" xfId="52" applyNumberFormat="1" applyFont="1" applyFill="1" applyBorder="1" applyAlignment="1" applyProtection="1">
      <alignment vertical="top"/>
      <protection/>
    </xf>
    <xf numFmtId="175" fontId="2" fillId="2" borderId="0" xfId="52" applyNumberFormat="1" applyFont="1" applyFill="1" applyBorder="1" applyAlignment="1" applyProtection="1">
      <alignment vertical="top"/>
      <protection/>
    </xf>
    <xf numFmtId="0" fontId="2" fillId="2" borderId="0" xfId="52" applyNumberFormat="1" applyFont="1" applyFill="1" applyBorder="1" applyAlignment="1" applyProtection="1">
      <alignment vertical="top"/>
      <protection/>
    </xf>
    <xf numFmtId="4" fontId="2" fillId="2" borderId="0" xfId="52" applyNumberFormat="1" applyFont="1" applyFill="1" applyBorder="1" applyAlignment="1" applyProtection="1">
      <alignment vertical="top"/>
      <protection/>
    </xf>
    <xf numFmtId="0" fontId="4" fillId="0" borderId="0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center" vertical="top"/>
      <protection/>
    </xf>
    <xf numFmtId="49" fontId="3" fillId="0" borderId="12" xfId="53" applyNumberFormat="1" applyFont="1" applyFill="1" applyBorder="1" applyAlignment="1" applyProtection="1">
      <alignment horizontal="center" wrapText="1"/>
      <protection hidden="1"/>
    </xf>
    <xf numFmtId="49" fontId="3" fillId="33" borderId="12" xfId="52" applyNumberFormat="1" applyFont="1" applyFill="1" applyBorder="1" applyAlignment="1" applyProtection="1">
      <alignment horizontal="center"/>
      <protection/>
    </xf>
    <xf numFmtId="171" fontId="3" fillId="33" borderId="12" xfId="6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8"/>
  <sheetViews>
    <sheetView tabSelected="1" view="pageBreakPreview" zoomScaleSheetLayoutView="100" zoomScalePageLayoutView="0" workbookViewId="0" topLeftCell="A154">
      <selection activeCell="D36" sqref="D36"/>
    </sheetView>
  </sheetViews>
  <sheetFormatPr defaultColWidth="9.140625" defaultRowHeight="15" outlineLevelRow="1"/>
  <cols>
    <col min="1" max="1" width="97.00390625" style="2" customWidth="1"/>
    <col min="2" max="2" width="13.7109375" style="2" customWidth="1"/>
    <col min="3" max="3" width="8.28125" style="2" customWidth="1"/>
    <col min="4" max="4" width="19.140625" style="3" customWidth="1"/>
    <col min="5" max="5" width="15.421875" style="2" bestFit="1" customWidth="1"/>
    <col min="6" max="6" width="15.57421875" style="82" bestFit="1" customWidth="1"/>
    <col min="7" max="8" width="9.140625" style="2" customWidth="1"/>
    <col min="9" max="9" width="14.00390625" style="2" bestFit="1" customWidth="1"/>
    <col min="10" max="16384" width="9.140625" style="2" customWidth="1"/>
  </cols>
  <sheetData>
    <row r="1" spans="1:2" ht="15.75">
      <c r="A1" s="1"/>
      <c r="B1" s="1" t="s">
        <v>120</v>
      </c>
    </row>
    <row r="2" spans="1:2" ht="15.75">
      <c r="A2" s="1"/>
      <c r="B2" s="1" t="s">
        <v>0</v>
      </c>
    </row>
    <row r="3" spans="1:4" ht="15.75">
      <c r="A3" s="1"/>
      <c r="B3" s="108" t="s">
        <v>156</v>
      </c>
      <c r="C3" s="108"/>
      <c r="D3" s="108"/>
    </row>
    <row r="4" spans="1:4" ht="15.75">
      <c r="A4" s="1"/>
      <c r="B4" s="1"/>
      <c r="C4" s="1"/>
      <c r="D4" s="4"/>
    </row>
    <row r="5" spans="1:4" ht="15.75">
      <c r="A5" s="107" t="s">
        <v>1</v>
      </c>
      <c r="B5" s="107"/>
      <c r="C5" s="107"/>
      <c r="D5" s="107"/>
    </row>
    <row r="6" spans="1:4" ht="15.75">
      <c r="A6" s="107" t="s">
        <v>87</v>
      </c>
      <c r="B6" s="107"/>
      <c r="C6" s="107"/>
      <c r="D6" s="107"/>
    </row>
    <row r="7" spans="1:4" ht="15.75">
      <c r="A7" s="107" t="s">
        <v>2</v>
      </c>
      <c r="B7" s="107"/>
      <c r="C7" s="107"/>
      <c r="D7" s="107"/>
    </row>
    <row r="8" spans="1:4" ht="15.75">
      <c r="A8" s="107" t="s">
        <v>3</v>
      </c>
      <c r="B8" s="107"/>
      <c r="C8" s="107"/>
      <c r="D8" s="107"/>
    </row>
    <row r="9" spans="1:4" ht="15.75">
      <c r="A9" s="107" t="s">
        <v>104</v>
      </c>
      <c r="B9" s="107"/>
      <c r="C9" s="107"/>
      <c r="D9" s="107"/>
    </row>
    <row r="10" spans="1:4" ht="15.75">
      <c r="A10" s="5"/>
      <c r="B10" s="5"/>
      <c r="C10" s="5"/>
      <c r="D10" s="6" t="s">
        <v>106</v>
      </c>
    </row>
    <row r="11" spans="1:4" ht="15.75">
      <c r="A11" s="7" t="s">
        <v>4</v>
      </c>
      <c r="B11" s="7" t="s">
        <v>5</v>
      </c>
      <c r="C11" s="7" t="s">
        <v>6</v>
      </c>
      <c r="D11" s="8" t="s">
        <v>105</v>
      </c>
    </row>
    <row r="12" spans="1:4" ht="12.75">
      <c r="A12" s="9">
        <v>1</v>
      </c>
      <c r="B12" s="9">
        <v>2</v>
      </c>
      <c r="C12" s="9">
        <v>3</v>
      </c>
      <c r="D12" s="9">
        <v>4</v>
      </c>
    </row>
    <row r="13" spans="1:6" s="96" customFormat="1" ht="15.75">
      <c r="A13" s="97" t="s">
        <v>7</v>
      </c>
      <c r="B13" s="98"/>
      <c r="C13" s="98"/>
      <c r="D13" s="99">
        <f>D14+D24+D52+D59+D87+D130+D136</f>
        <v>43068913.32</v>
      </c>
      <c r="F13" s="95"/>
    </row>
    <row r="14" spans="1:9" s="76" customFormat="1" ht="31.5">
      <c r="A14" s="72" t="s">
        <v>8</v>
      </c>
      <c r="B14" s="73" t="s">
        <v>9</v>
      </c>
      <c r="C14" s="74"/>
      <c r="D14" s="75">
        <f>D15</f>
        <v>19930</v>
      </c>
      <c r="F14" s="83"/>
      <c r="I14" s="83"/>
    </row>
    <row r="15" spans="1:6" s="19" customFormat="1" ht="63">
      <c r="A15" s="46" t="s">
        <v>10</v>
      </c>
      <c r="B15" s="39" t="s">
        <v>11</v>
      </c>
      <c r="C15" s="39"/>
      <c r="D15" s="52">
        <f>D16+D21+D18</f>
        <v>19930</v>
      </c>
      <c r="F15" s="84"/>
    </row>
    <row r="16" spans="1:6" s="14" customFormat="1" ht="15.75">
      <c r="A16" s="13" t="s">
        <v>88</v>
      </c>
      <c r="B16" s="12" t="s">
        <v>11</v>
      </c>
      <c r="C16" s="12" t="s">
        <v>12</v>
      </c>
      <c r="D16" s="53">
        <f>D17</f>
        <v>13950</v>
      </c>
      <c r="F16" s="85"/>
    </row>
    <row r="17" spans="1:4" ht="15.75">
      <c r="A17" s="13" t="s">
        <v>13</v>
      </c>
      <c r="B17" s="12" t="s">
        <v>11</v>
      </c>
      <c r="C17" s="12" t="s">
        <v>14</v>
      </c>
      <c r="D17" s="53">
        <v>13950</v>
      </c>
    </row>
    <row r="18" spans="1:4" ht="63">
      <c r="A18" s="11" t="s">
        <v>15</v>
      </c>
      <c r="B18" s="12" t="s">
        <v>16</v>
      </c>
      <c r="C18" s="15"/>
      <c r="D18" s="54">
        <f>D19</f>
        <v>5020</v>
      </c>
    </row>
    <row r="19" spans="1:4" ht="15.75">
      <c r="A19" s="13" t="s">
        <v>88</v>
      </c>
      <c r="B19" s="12" t="s">
        <v>16</v>
      </c>
      <c r="C19" s="12" t="s">
        <v>46</v>
      </c>
      <c r="D19" s="54">
        <f>D20</f>
        <v>5020</v>
      </c>
    </row>
    <row r="20" spans="1:4" ht="15.75">
      <c r="A20" s="13" t="s">
        <v>13</v>
      </c>
      <c r="B20" s="12" t="s">
        <v>16</v>
      </c>
      <c r="C20" s="12" t="s">
        <v>65</v>
      </c>
      <c r="D20" s="54">
        <f>5020</f>
        <v>5020</v>
      </c>
    </row>
    <row r="21" spans="1:4" ht="63">
      <c r="A21" s="11" t="s">
        <v>15</v>
      </c>
      <c r="B21" s="12" t="s">
        <v>16</v>
      </c>
      <c r="C21" s="15"/>
      <c r="D21" s="54">
        <f>D22</f>
        <v>960</v>
      </c>
    </row>
    <row r="22" spans="1:4" ht="15.75">
      <c r="A22" s="13" t="s">
        <v>88</v>
      </c>
      <c r="B22" s="12" t="s">
        <v>16</v>
      </c>
      <c r="C22" s="12" t="s">
        <v>12</v>
      </c>
      <c r="D22" s="54">
        <f>D23</f>
        <v>960</v>
      </c>
    </row>
    <row r="23" spans="1:4" ht="15.75">
      <c r="A23" s="13" t="s">
        <v>13</v>
      </c>
      <c r="B23" s="12" t="s">
        <v>16</v>
      </c>
      <c r="C23" s="12" t="s">
        <v>14</v>
      </c>
      <c r="D23" s="54">
        <f>5980-40-4980</f>
        <v>960</v>
      </c>
    </row>
    <row r="24" spans="1:9" s="76" customFormat="1" ht="31.5" outlineLevel="1">
      <c r="A24" s="77" t="s">
        <v>147</v>
      </c>
      <c r="B24" s="73" t="s">
        <v>17</v>
      </c>
      <c r="C24" s="73"/>
      <c r="D24" s="75">
        <f>D26+D30+D35</f>
        <v>5129718.4</v>
      </c>
      <c r="F24" s="83"/>
      <c r="I24" s="83"/>
    </row>
    <row r="25" spans="1:4" ht="15.75" outlineLevel="1">
      <c r="A25" s="16" t="s">
        <v>18</v>
      </c>
      <c r="B25" s="17" t="s">
        <v>19</v>
      </c>
      <c r="C25" s="17"/>
      <c r="D25" s="55">
        <f>D26</f>
        <v>1282454.67</v>
      </c>
    </row>
    <row r="26" spans="1:4" ht="15.75" outlineLevel="1">
      <c r="A26" s="46" t="s">
        <v>20</v>
      </c>
      <c r="B26" s="39" t="s">
        <v>21</v>
      </c>
      <c r="C26" s="39"/>
      <c r="D26" s="56">
        <f>D27</f>
        <v>1282454.67</v>
      </c>
    </row>
    <row r="27" spans="1:4" ht="15.75" outlineLevel="1">
      <c r="A27" s="11" t="s">
        <v>22</v>
      </c>
      <c r="B27" s="12" t="s">
        <v>23</v>
      </c>
      <c r="C27" s="12"/>
      <c r="D27" s="54">
        <f>D28</f>
        <v>1282454.67</v>
      </c>
    </row>
    <row r="28" spans="1:4" ht="15.75" outlineLevel="1">
      <c r="A28" s="13" t="s">
        <v>88</v>
      </c>
      <c r="B28" s="12" t="s">
        <v>23</v>
      </c>
      <c r="C28" s="12" t="s">
        <v>12</v>
      </c>
      <c r="D28" s="54">
        <f>D29</f>
        <v>1282454.67</v>
      </c>
    </row>
    <row r="29" spans="1:4" ht="15.75" outlineLevel="1">
      <c r="A29" s="11" t="s">
        <v>13</v>
      </c>
      <c r="B29" s="12" t="s">
        <v>23</v>
      </c>
      <c r="C29" s="12" t="s">
        <v>14</v>
      </c>
      <c r="D29" s="54">
        <f>1400000-117545.33</f>
        <v>1282454.67</v>
      </c>
    </row>
    <row r="30" spans="1:4" ht="15.75" outlineLevel="1">
      <c r="A30" s="16" t="s">
        <v>100</v>
      </c>
      <c r="B30" s="17" t="s">
        <v>24</v>
      </c>
      <c r="C30" s="17"/>
      <c r="D30" s="55">
        <f>D31</f>
        <v>0</v>
      </c>
    </row>
    <row r="31" spans="1:4" ht="15.75" outlineLevel="1">
      <c r="A31" s="46" t="s">
        <v>25</v>
      </c>
      <c r="B31" s="39" t="s">
        <v>26</v>
      </c>
      <c r="C31" s="39"/>
      <c r="D31" s="56">
        <f>D32</f>
        <v>0</v>
      </c>
    </row>
    <row r="32" spans="1:4" ht="15.75" outlineLevel="1">
      <c r="A32" s="11" t="s">
        <v>126</v>
      </c>
      <c r="B32" s="39" t="s">
        <v>26</v>
      </c>
      <c r="C32" s="12"/>
      <c r="D32" s="54">
        <f>D33</f>
        <v>0</v>
      </c>
    </row>
    <row r="33" spans="1:4" ht="15.75" outlineLevel="1">
      <c r="A33" s="13" t="s">
        <v>88</v>
      </c>
      <c r="B33" s="39" t="s">
        <v>26</v>
      </c>
      <c r="C33" s="12" t="s">
        <v>12</v>
      </c>
      <c r="D33" s="54">
        <f>D34</f>
        <v>0</v>
      </c>
    </row>
    <row r="34" spans="1:4" ht="15.75" outlineLevel="1">
      <c r="A34" s="11" t="s">
        <v>13</v>
      </c>
      <c r="B34" s="39" t="s">
        <v>26</v>
      </c>
      <c r="C34" s="12" t="s">
        <v>14</v>
      </c>
      <c r="D34" s="54">
        <f>220000-76000-52125-11280.36-80594.64</f>
        <v>0</v>
      </c>
    </row>
    <row r="35" spans="1:4" ht="15.75" outlineLevel="1">
      <c r="A35" s="48" t="s">
        <v>101</v>
      </c>
      <c r="B35" s="17" t="s">
        <v>28</v>
      </c>
      <c r="C35" s="17"/>
      <c r="D35" s="55">
        <f>D36+D42+D46+D49+D40</f>
        <v>3847263.73</v>
      </c>
    </row>
    <row r="36" spans="1:6" s="19" customFormat="1" ht="26.25" outlineLevel="1">
      <c r="A36" s="49" t="s">
        <v>27</v>
      </c>
      <c r="B36" s="39" t="s">
        <v>30</v>
      </c>
      <c r="C36" s="39"/>
      <c r="D36" s="56">
        <f>D37</f>
        <v>666241.36</v>
      </c>
      <c r="F36" s="84"/>
    </row>
    <row r="37" spans="1:4" ht="15.75" outlineLevel="1">
      <c r="A37" s="50" t="s">
        <v>29</v>
      </c>
      <c r="B37" s="39" t="s">
        <v>30</v>
      </c>
      <c r="C37" s="12"/>
      <c r="D37" s="54">
        <f>D38</f>
        <v>666241.36</v>
      </c>
    </row>
    <row r="38" spans="1:4" ht="15.75" outlineLevel="1">
      <c r="A38" s="47" t="s">
        <v>88</v>
      </c>
      <c r="B38" s="39" t="s">
        <v>30</v>
      </c>
      <c r="C38" s="12" t="s">
        <v>12</v>
      </c>
      <c r="D38" s="54">
        <f>D39</f>
        <v>666241.36</v>
      </c>
    </row>
    <row r="39" spans="1:4" ht="15.75" outlineLevel="1">
      <c r="A39" s="11" t="s">
        <v>13</v>
      </c>
      <c r="B39" s="39" t="s">
        <v>30</v>
      </c>
      <c r="C39" s="12" t="s">
        <v>14</v>
      </c>
      <c r="D39" s="54">
        <f>558843+100000+52125+8616.36-199500+99600+99900+2664-2664-51343-2118.56+118.56</f>
        <v>666241.36</v>
      </c>
    </row>
    <row r="40" spans="1:4" ht="15.75" outlineLevel="1">
      <c r="A40" s="47" t="s">
        <v>88</v>
      </c>
      <c r="B40" s="39"/>
      <c r="C40" s="12" t="s">
        <v>12</v>
      </c>
      <c r="D40" s="54">
        <f>D41</f>
        <v>49881.44</v>
      </c>
    </row>
    <row r="41" spans="1:4" ht="15.75" outlineLevel="1">
      <c r="A41" s="11" t="s">
        <v>13</v>
      </c>
      <c r="B41" s="39" t="s">
        <v>157</v>
      </c>
      <c r="C41" s="12" t="s">
        <v>14</v>
      </c>
      <c r="D41" s="54">
        <v>49881.44</v>
      </c>
    </row>
    <row r="42" spans="1:6" s="14" customFormat="1" ht="30">
      <c r="A42" s="60" t="s">
        <v>128</v>
      </c>
      <c r="B42" s="109" t="s">
        <v>130</v>
      </c>
      <c r="C42" s="110"/>
      <c r="D42" s="111">
        <f>D43</f>
        <v>0</v>
      </c>
      <c r="F42" s="85"/>
    </row>
    <row r="43" spans="1:6" s="14" customFormat="1" ht="15.75">
      <c r="A43" s="11" t="s">
        <v>79</v>
      </c>
      <c r="B43" s="62" t="s">
        <v>130</v>
      </c>
      <c r="C43" s="12" t="s">
        <v>80</v>
      </c>
      <c r="D43" s="54">
        <f>D44+D45</f>
        <v>0</v>
      </c>
      <c r="F43" s="85"/>
    </row>
    <row r="44" spans="1:6" s="14" customFormat="1" ht="15.75">
      <c r="A44" s="61" t="s">
        <v>144</v>
      </c>
      <c r="B44" s="62" t="s">
        <v>130</v>
      </c>
      <c r="C44" s="12" t="s">
        <v>82</v>
      </c>
      <c r="D44" s="54">
        <f>847800-847800</f>
        <v>0</v>
      </c>
      <c r="F44" s="85"/>
    </row>
    <row r="45" spans="1:6" s="14" customFormat="1" ht="15.75">
      <c r="A45" s="61" t="s">
        <v>143</v>
      </c>
      <c r="B45" s="62" t="s">
        <v>130</v>
      </c>
      <c r="C45" s="12" t="s">
        <v>82</v>
      </c>
      <c r="D45" s="54">
        <f>1978200-1978200</f>
        <v>0</v>
      </c>
      <c r="F45" s="85"/>
    </row>
    <row r="46" spans="1:6" s="14" customFormat="1" ht="30">
      <c r="A46" s="60" t="s">
        <v>129</v>
      </c>
      <c r="B46" s="63" t="s">
        <v>131</v>
      </c>
      <c r="C46" s="12"/>
      <c r="D46" s="54">
        <f>D47</f>
        <v>0</v>
      </c>
      <c r="F46" s="85"/>
    </row>
    <row r="47" spans="1:6" s="14" customFormat="1" ht="15.75">
      <c r="A47" s="11" t="s">
        <v>79</v>
      </c>
      <c r="B47" s="63" t="s">
        <v>131</v>
      </c>
      <c r="C47" s="12" t="s">
        <v>80</v>
      </c>
      <c r="D47" s="54">
        <f>D48</f>
        <v>0</v>
      </c>
      <c r="F47" s="85"/>
    </row>
    <row r="48" spans="1:6" s="14" customFormat="1" ht="15.75">
      <c r="A48" s="61" t="s">
        <v>81</v>
      </c>
      <c r="B48" s="63" t="s">
        <v>131</v>
      </c>
      <c r="C48" s="12" t="s">
        <v>82</v>
      </c>
      <c r="D48" s="54">
        <f>314100-314100</f>
        <v>0</v>
      </c>
      <c r="F48" s="85"/>
    </row>
    <row r="49" spans="1:6" s="14" customFormat="1" ht="15.75">
      <c r="A49" s="60" t="s">
        <v>149</v>
      </c>
      <c r="B49" s="68" t="s">
        <v>148</v>
      </c>
      <c r="C49" s="12"/>
      <c r="D49" s="54">
        <f>D50</f>
        <v>3131140.93</v>
      </c>
      <c r="F49" s="85"/>
    </row>
    <row r="50" spans="1:6" s="14" customFormat="1" ht="15.75">
      <c r="A50" s="11" t="s">
        <v>79</v>
      </c>
      <c r="B50" s="68" t="s">
        <v>148</v>
      </c>
      <c r="C50" s="12" t="s">
        <v>80</v>
      </c>
      <c r="D50" s="54">
        <f>D51</f>
        <v>3131140.93</v>
      </c>
      <c r="F50" s="85"/>
    </row>
    <row r="51" spans="1:6" s="14" customFormat="1" ht="15.75">
      <c r="A51" s="61" t="s">
        <v>81</v>
      </c>
      <c r="B51" s="68" t="s">
        <v>148</v>
      </c>
      <c r="C51" s="12" t="s">
        <v>82</v>
      </c>
      <c r="D51" s="54">
        <f>3140000-7483.01-1376.06</f>
        <v>3131140.93</v>
      </c>
      <c r="F51" s="85"/>
    </row>
    <row r="52" spans="1:9" s="79" customFormat="1" ht="31.5">
      <c r="A52" s="77" t="s">
        <v>31</v>
      </c>
      <c r="B52" s="78" t="s">
        <v>32</v>
      </c>
      <c r="C52" s="73"/>
      <c r="D52" s="75">
        <f>D53+D56</f>
        <v>3657225.99</v>
      </c>
      <c r="F52" s="86"/>
      <c r="I52" s="86"/>
    </row>
    <row r="53" spans="1:6" s="14" customFormat="1" ht="15.75">
      <c r="A53" s="46" t="s">
        <v>33</v>
      </c>
      <c r="B53" s="44" t="s">
        <v>34</v>
      </c>
      <c r="C53" s="39"/>
      <c r="D53" s="56">
        <f>D54</f>
        <v>2759665.99</v>
      </c>
      <c r="F53" s="85"/>
    </row>
    <row r="54" spans="1:6" s="14" customFormat="1" ht="15.75">
      <c r="A54" s="13" t="s">
        <v>88</v>
      </c>
      <c r="B54" s="20" t="s">
        <v>34</v>
      </c>
      <c r="C54" s="12" t="s">
        <v>12</v>
      </c>
      <c r="D54" s="54">
        <f>D55</f>
        <v>2759665.99</v>
      </c>
      <c r="F54" s="85"/>
    </row>
    <row r="55" spans="1:4" ht="15.75">
      <c r="A55" s="11" t="s">
        <v>13</v>
      </c>
      <c r="B55" s="20" t="s">
        <v>34</v>
      </c>
      <c r="C55" s="12" t="s">
        <v>14</v>
      </c>
      <c r="D55" s="54">
        <f>2522500+54325.99-15960+585260-322860-63600</f>
        <v>2759665.99</v>
      </c>
    </row>
    <row r="56" spans="1:6" s="19" customFormat="1" ht="15.75">
      <c r="A56" s="46" t="s">
        <v>35</v>
      </c>
      <c r="B56" s="39" t="s">
        <v>36</v>
      </c>
      <c r="C56" s="39"/>
      <c r="D56" s="56">
        <f>D57</f>
        <v>897560</v>
      </c>
      <c r="F56" s="84"/>
    </row>
    <row r="57" spans="1:4" ht="15.75">
      <c r="A57" s="13" t="s">
        <v>88</v>
      </c>
      <c r="B57" s="12" t="s">
        <v>36</v>
      </c>
      <c r="C57" s="12" t="s">
        <v>12</v>
      </c>
      <c r="D57" s="54">
        <f>D58</f>
        <v>897560</v>
      </c>
    </row>
    <row r="58" spans="1:4" ht="15.75">
      <c r="A58" s="11" t="s">
        <v>13</v>
      </c>
      <c r="B58" s="12" t="s">
        <v>36</v>
      </c>
      <c r="C58" s="12" t="s">
        <v>14</v>
      </c>
      <c r="D58" s="54">
        <f>780400+15960+37600+63600</f>
        <v>897560</v>
      </c>
    </row>
    <row r="59" spans="1:6" s="76" customFormat="1" ht="31.5">
      <c r="A59" s="77" t="s">
        <v>37</v>
      </c>
      <c r="B59" s="73" t="s">
        <v>38</v>
      </c>
      <c r="C59" s="80"/>
      <c r="D59" s="75">
        <f>D60+D75+D84</f>
        <v>17274279.52</v>
      </c>
      <c r="F59" s="83"/>
    </row>
    <row r="60" spans="1:9" s="105" customFormat="1" ht="15.75">
      <c r="A60" s="100" t="s">
        <v>39</v>
      </c>
      <c r="B60" s="101" t="s">
        <v>40</v>
      </c>
      <c r="C60" s="101"/>
      <c r="D60" s="102">
        <f>D61+D69</f>
        <v>16966878.56</v>
      </c>
      <c r="E60" s="103"/>
      <c r="F60" s="104"/>
      <c r="I60" s="106"/>
    </row>
    <row r="61" spans="1:6" s="19" customFormat="1" ht="15.75">
      <c r="A61" s="43" t="s">
        <v>41</v>
      </c>
      <c r="B61" s="41" t="s">
        <v>42</v>
      </c>
      <c r="C61" s="41"/>
      <c r="D61" s="57">
        <f>D62+D72</f>
        <v>16926878.56</v>
      </c>
      <c r="F61" s="84"/>
    </row>
    <row r="62" spans="1:4" ht="15.75">
      <c r="A62" s="22" t="s">
        <v>43</v>
      </c>
      <c r="B62" s="23" t="s">
        <v>44</v>
      </c>
      <c r="C62" s="23"/>
      <c r="D62" s="58">
        <f>D63+D65+D67</f>
        <v>16906878.56</v>
      </c>
    </row>
    <row r="63" spans="1:4" ht="47.25">
      <c r="A63" s="22" t="s">
        <v>45</v>
      </c>
      <c r="B63" s="23" t="s">
        <v>44</v>
      </c>
      <c r="C63" s="23" t="s">
        <v>46</v>
      </c>
      <c r="D63" s="58">
        <f>D64</f>
        <v>11991773.79</v>
      </c>
    </row>
    <row r="64" spans="1:4" ht="15.75">
      <c r="A64" s="22" t="s">
        <v>47</v>
      </c>
      <c r="B64" s="23" t="s">
        <v>44</v>
      </c>
      <c r="C64" s="23" t="s">
        <v>48</v>
      </c>
      <c r="D64" s="58">
        <f>12792500+307995.25+93014.56-177000-373155.35+173148.64+40452.7-389145.91-207691.8-268344.3</f>
        <v>11991773.79</v>
      </c>
    </row>
    <row r="65" spans="1:4" ht="15.75">
      <c r="A65" s="13" t="s">
        <v>88</v>
      </c>
      <c r="B65" s="23" t="s">
        <v>44</v>
      </c>
      <c r="C65" s="23" t="s">
        <v>12</v>
      </c>
      <c r="D65" s="58">
        <f>D66</f>
        <v>3603409.95</v>
      </c>
    </row>
    <row r="66" spans="1:4" ht="15.75">
      <c r="A66" s="22" t="s">
        <v>13</v>
      </c>
      <c r="B66" s="23" t="s">
        <v>44</v>
      </c>
      <c r="C66" s="23" t="s">
        <v>14</v>
      </c>
      <c r="D66" s="58">
        <f>2286400+76000+15000+13400+30000+48279+177000+135985+16000+95101.41+2640+25000+1776+14000+124941.3+34628.89+5000-2168.03-520.07+11400+1672.88+30000+112000+23354.01+18500-20000-3354.01+268344.3+99990-30061.22+6000+279.99-13179.5</f>
        <v>3603409.95</v>
      </c>
    </row>
    <row r="67" spans="1:4" ht="15.75">
      <c r="A67" s="22" t="s">
        <v>49</v>
      </c>
      <c r="B67" s="23" t="s">
        <v>44</v>
      </c>
      <c r="C67" s="23" t="s">
        <v>50</v>
      </c>
      <c r="D67" s="58">
        <f>D68</f>
        <v>1311694.82</v>
      </c>
    </row>
    <row r="68" spans="1:4" ht="15.75">
      <c r="A68" s="22" t="s">
        <v>70</v>
      </c>
      <c r="B68" s="23" t="s">
        <v>44</v>
      </c>
      <c r="C68" s="23" t="s">
        <v>51</v>
      </c>
      <c r="D68" s="58">
        <f>1321900-10286.38+81.2</f>
        <v>1311694.82</v>
      </c>
    </row>
    <row r="69" spans="1:4" ht="15.75">
      <c r="A69" s="22" t="s">
        <v>89</v>
      </c>
      <c r="B69" s="23" t="s">
        <v>90</v>
      </c>
      <c r="C69" s="23"/>
      <c r="D69" s="59">
        <f>D70</f>
        <v>40000</v>
      </c>
    </row>
    <row r="70" spans="1:4" ht="15.75">
      <c r="A70" s="13" t="s">
        <v>88</v>
      </c>
      <c r="B70" s="23" t="s">
        <v>90</v>
      </c>
      <c r="C70" s="23" t="s">
        <v>12</v>
      </c>
      <c r="D70" s="58">
        <f>D71</f>
        <v>40000</v>
      </c>
    </row>
    <row r="71" spans="1:4" ht="15.75">
      <c r="A71" s="22" t="s">
        <v>13</v>
      </c>
      <c r="B71" s="23" t="s">
        <v>90</v>
      </c>
      <c r="C71" s="23" t="s">
        <v>14</v>
      </c>
      <c r="D71" s="58">
        <v>40000</v>
      </c>
    </row>
    <row r="72" spans="1:4" ht="15.75">
      <c r="A72" s="22" t="s">
        <v>135</v>
      </c>
      <c r="B72" s="23" t="s">
        <v>136</v>
      </c>
      <c r="C72" s="23"/>
      <c r="D72" s="59">
        <f>D73</f>
        <v>20000</v>
      </c>
    </row>
    <row r="73" spans="1:6" s="19" customFormat="1" ht="15.75">
      <c r="A73" s="13" t="s">
        <v>88</v>
      </c>
      <c r="B73" s="23" t="s">
        <v>136</v>
      </c>
      <c r="C73" s="23" t="s">
        <v>12</v>
      </c>
      <c r="D73" s="58">
        <f>D74</f>
        <v>20000</v>
      </c>
      <c r="F73" s="84"/>
    </row>
    <row r="74" spans="1:4" ht="15.75">
      <c r="A74" s="22" t="s">
        <v>13</v>
      </c>
      <c r="B74" s="23" t="s">
        <v>136</v>
      </c>
      <c r="C74" s="23" t="s">
        <v>14</v>
      </c>
      <c r="D74" s="58">
        <v>20000</v>
      </c>
    </row>
    <row r="75" spans="1:9" s="105" customFormat="1" ht="15.75">
      <c r="A75" s="100" t="s">
        <v>52</v>
      </c>
      <c r="B75" s="101" t="s">
        <v>53</v>
      </c>
      <c r="C75" s="101"/>
      <c r="D75" s="102">
        <f>D76+D80</f>
        <v>207400.96</v>
      </c>
      <c r="F75" s="104"/>
      <c r="I75" s="104"/>
    </row>
    <row r="76" spans="1:4" ht="15.75">
      <c r="A76" s="67" t="s">
        <v>41</v>
      </c>
      <c r="B76" s="41" t="s">
        <v>54</v>
      </c>
      <c r="C76" s="39"/>
      <c r="D76" s="57">
        <f>D77</f>
        <v>175276.41</v>
      </c>
    </row>
    <row r="77" spans="1:4" ht="15.75">
      <c r="A77" s="24" t="s">
        <v>55</v>
      </c>
      <c r="B77" s="23" t="s">
        <v>54</v>
      </c>
      <c r="C77" s="23"/>
      <c r="D77" s="58">
        <f>D78</f>
        <v>175276.41</v>
      </c>
    </row>
    <row r="78" spans="1:4" ht="47.25" outlineLevel="1">
      <c r="A78" s="22" t="s">
        <v>45</v>
      </c>
      <c r="B78" s="23" t="s">
        <v>54</v>
      </c>
      <c r="C78" s="23" t="s">
        <v>46</v>
      </c>
      <c r="D78" s="58">
        <f>D79</f>
        <v>175276.41</v>
      </c>
    </row>
    <row r="79" spans="1:4" ht="15.75" outlineLevel="1">
      <c r="A79" s="22" t="s">
        <v>47</v>
      </c>
      <c r="B79" s="23" t="s">
        <v>54</v>
      </c>
      <c r="C79" s="23" t="s">
        <v>48</v>
      </c>
      <c r="D79" s="58">
        <f>127761.35+47515.06</f>
        <v>175276.41</v>
      </c>
    </row>
    <row r="80" spans="1:4" ht="15.75">
      <c r="A80" s="67" t="s">
        <v>41</v>
      </c>
      <c r="B80" s="26" t="s">
        <v>127</v>
      </c>
      <c r="C80" s="39"/>
      <c r="D80" s="57">
        <f>D81</f>
        <v>32124.55</v>
      </c>
    </row>
    <row r="81" spans="1:6" s="19" customFormat="1" ht="15.75">
      <c r="A81" s="24" t="s">
        <v>55</v>
      </c>
      <c r="B81" s="41" t="s">
        <v>127</v>
      </c>
      <c r="C81" s="23"/>
      <c r="D81" s="58">
        <f>D82</f>
        <v>32124.55</v>
      </c>
      <c r="E81" s="2"/>
      <c r="F81" s="84"/>
    </row>
    <row r="82" spans="1:4" ht="47.25">
      <c r="A82" s="22" t="s">
        <v>45</v>
      </c>
      <c r="B82" s="41" t="s">
        <v>127</v>
      </c>
      <c r="C82" s="23" t="s">
        <v>46</v>
      </c>
      <c r="D82" s="58">
        <f>D83</f>
        <v>32124.55</v>
      </c>
    </row>
    <row r="83" spans="1:4" ht="15.75">
      <c r="A83" s="22" t="s">
        <v>47</v>
      </c>
      <c r="B83" s="41" t="s">
        <v>127</v>
      </c>
      <c r="C83" s="23" t="s">
        <v>48</v>
      </c>
      <c r="D83" s="58">
        <f>12744.02+19380.53</f>
        <v>32124.55</v>
      </c>
    </row>
    <row r="84" spans="1:4" ht="15.75">
      <c r="A84" s="21" t="s">
        <v>124</v>
      </c>
      <c r="B84" s="17" t="s">
        <v>125</v>
      </c>
      <c r="C84" s="17"/>
      <c r="D84" s="55">
        <f>D85</f>
        <v>100000</v>
      </c>
    </row>
    <row r="85" spans="1:5" ht="15.75">
      <c r="A85" s="13" t="s">
        <v>88</v>
      </c>
      <c r="B85" s="12" t="s">
        <v>125</v>
      </c>
      <c r="C85" s="12" t="s">
        <v>12</v>
      </c>
      <c r="D85" s="54">
        <f>D86</f>
        <v>100000</v>
      </c>
      <c r="E85" s="19"/>
    </row>
    <row r="86" spans="1:4" ht="15.75">
      <c r="A86" s="11" t="s">
        <v>13</v>
      </c>
      <c r="B86" s="12" t="s">
        <v>125</v>
      </c>
      <c r="C86" s="12" t="s">
        <v>14</v>
      </c>
      <c r="D86" s="54">
        <v>100000</v>
      </c>
    </row>
    <row r="87" spans="1:6" s="76" customFormat="1" ht="31.5">
      <c r="A87" s="72" t="s">
        <v>91</v>
      </c>
      <c r="B87" s="73" t="s">
        <v>56</v>
      </c>
      <c r="C87" s="80"/>
      <c r="D87" s="75">
        <f>D88+D122+D126</f>
        <v>16815707.42</v>
      </c>
      <c r="F87" s="83"/>
    </row>
    <row r="88" spans="1:4" ht="47.25">
      <c r="A88" s="42" t="s">
        <v>93</v>
      </c>
      <c r="B88" s="39" t="s">
        <v>107</v>
      </c>
      <c r="C88" s="17"/>
      <c r="D88" s="56">
        <f>D89+D92+D97+D104+D107+D110+D119+D116+D113</f>
        <v>16086784.530000001</v>
      </c>
    </row>
    <row r="89" spans="1:9" ht="15.75">
      <c r="A89" s="25" t="s">
        <v>63</v>
      </c>
      <c r="B89" s="26" t="s">
        <v>108</v>
      </c>
      <c r="C89" s="25"/>
      <c r="D89" s="55">
        <f>D90</f>
        <v>1852936.05</v>
      </c>
      <c r="I89" s="82"/>
    </row>
    <row r="90" spans="1:6" s="14" customFormat="1" ht="47.25">
      <c r="A90" s="27" t="s">
        <v>45</v>
      </c>
      <c r="B90" s="23" t="s">
        <v>108</v>
      </c>
      <c r="C90" s="23" t="s">
        <v>46</v>
      </c>
      <c r="D90" s="54">
        <f>D91</f>
        <v>1852936.05</v>
      </c>
      <c r="E90" s="2"/>
      <c r="F90" s="85"/>
    </row>
    <row r="91" spans="1:4" ht="15.75">
      <c r="A91" s="27" t="s">
        <v>64</v>
      </c>
      <c r="B91" s="23" t="s">
        <v>108</v>
      </c>
      <c r="C91" s="23" t="s">
        <v>65</v>
      </c>
      <c r="D91" s="54">
        <f>1396000+169060.02+51056.13-25905.46+25905.46+46669.73+146930.32+25665.84+17554.01</f>
        <v>1852936.05</v>
      </c>
    </row>
    <row r="92" spans="1:9" ht="17.25" customHeight="1">
      <c r="A92" s="28" t="s">
        <v>66</v>
      </c>
      <c r="B92" s="17" t="s">
        <v>109</v>
      </c>
      <c r="C92" s="17"/>
      <c r="D92" s="55">
        <f>D93+D95</f>
        <v>9455654.98</v>
      </c>
      <c r="I92" s="89"/>
    </row>
    <row r="93" spans="1:4" ht="17.25" customHeight="1">
      <c r="A93" s="13" t="s">
        <v>67</v>
      </c>
      <c r="B93" s="12" t="s">
        <v>109</v>
      </c>
      <c r="C93" s="12" t="s">
        <v>46</v>
      </c>
      <c r="D93" s="54">
        <f>D94</f>
        <v>9160608.98</v>
      </c>
    </row>
    <row r="94" spans="1:5" ht="17.25" customHeight="1">
      <c r="A94" s="11" t="s">
        <v>64</v>
      </c>
      <c r="B94" s="12" t="s">
        <v>109</v>
      </c>
      <c r="C94" s="12" t="s">
        <v>65</v>
      </c>
      <c r="D94" s="54">
        <f>7755400+290993.89+87880.15-216644.34+155000+58227.6+663678.59+334408.18+31664.91</f>
        <v>9160608.98</v>
      </c>
      <c r="E94" s="14"/>
    </row>
    <row r="95" spans="1:4" ht="17.25" customHeight="1">
      <c r="A95" s="11" t="s">
        <v>79</v>
      </c>
      <c r="B95" s="38" t="s">
        <v>109</v>
      </c>
      <c r="C95" s="12" t="s">
        <v>80</v>
      </c>
      <c r="D95" s="54">
        <f>D96</f>
        <v>295046</v>
      </c>
    </row>
    <row r="96" spans="1:9" ht="17.25" customHeight="1">
      <c r="A96" s="18" t="s">
        <v>81</v>
      </c>
      <c r="B96" s="38" t="s">
        <v>109</v>
      </c>
      <c r="C96" s="12" t="s">
        <v>82</v>
      </c>
      <c r="D96" s="54">
        <f>630047+6146-3073+3073-341147</f>
        <v>295046</v>
      </c>
      <c r="I96" s="82"/>
    </row>
    <row r="97" spans="1:6" s="14" customFormat="1" ht="34.5" customHeight="1">
      <c r="A97" s="16" t="s">
        <v>68</v>
      </c>
      <c r="B97" s="26" t="s">
        <v>110</v>
      </c>
      <c r="C97" s="17"/>
      <c r="D97" s="55">
        <f>D98+D100+D102</f>
        <v>1838195.6</v>
      </c>
      <c r="E97" s="2"/>
      <c r="F97" s="85"/>
    </row>
    <row r="98" spans="1:4" ht="17.25" customHeight="1">
      <c r="A98" s="22" t="s">
        <v>69</v>
      </c>
      <c r="B98" s="23" t="s">
        <v>110</v>
      </c>
      <c r="C98" s="23" t="s">
        <v>46</v>
      </c>
      <c r="D98" s="54">
        <f>D99</f>
        <v>212450.36</v>
      </c>
    </row>
    <row r="99" spans="1:4" ht="17.25" customHeight="1">
      <c r="A99" s="22" t="s">
        <v>64</v>
      </c>
      <c r="B99" s="23" t="s">
        <v>110</v>
      </c>
      <c r="C99" s="23" t="s">
        <v>65</v>
      </c>
      <c r="D99" s="54">
        <f>237400-24949.64</f>
        <v>212450.36</v>
      </c>
    </row>
    <row r="100" spans="1:6" s="14" customFormat="1" ht="33" customHeight="1">
      <c r="A100" s="13" t="s">
        <v>88</v>
      </c>
      <c r="B100" s="23" t="s">
        <v>110</v>
      </c>
      <c r="C100" s="23" t="s">
        <v>12</v>
      </c>
      <c r="D100" s="54">
        <f>D101</f>
        <v>1506369.2400000002</v>
      </c>
      <c r="E100" s="2"/>
      <c r="F100" s="85"/>
    </row>
    <row r="101" spans="1:5" ht="15.75">
      <c r="A101" s="22" t="s">
        <v>13</v>
      </c>
      <c r="B101" s="23" t="s">
        <v>110</v>
      </c>
      <c r="C101" s="23" t="s">
        <v>14</v>
      </c>
      <c r="D101" s="54">
        <f>837700+120485.85+39150+17000+6000+175000+28300+3485+21400+60500+190860.04+24424.07-13800-6220+2084.28</f>
        <v>1506369.2400000002</v>
      </c>
      <c r="E101" s="14"/>
    </row>
    <row r="102" spans="1:4" ht="15.75">
      <c r="A102" s="22" t="s">
        <v>49</v>
      </c>
      <c r="B102" s="23" t="s">
        <v>110</v>
      </c>
      <c r="C102" s="23" t="s">
        <v>50</v>
      </c>
      <c r="D102" s="54">
        <f>D103</f>
        <v>119375.99999999999</v>
      </c>
    </row>
    <row r="103" spans="1:6" s="14" customFormat="1" ht="15.75">
      <c r="A103" s="22" t="s">
        <v>70</v>
      </c>
      <c r="B103" s="23" t="s">
        <v>110</v>
      </c>
      <c r="C103" s="23" t="s">
        <v>51</v>
      </c>
      <c r="D103" s="54">
        <f>90000+120485.85+10000+28185.14-120485.85+21815-28626-15998+9999.86+4000</f>
        <v>119375.99999999999</v>
      </c>
      <c r="E103" s="2"/>
      <c r="F103" s="85"/>
    </row>
    <row r="104" spans="1:9" ht="31.5">
      <c r="A104" s="31" t="s">
        <v>76</v>
      </c>
      <c r="B104" s="17" t="s">
        <v>111</v>
      </c>
      <c r="C104" s="17"/>
      <c r="D104" s="55">
        <f>D105</f>
        <v>393800</v>
      </c>
      <c r="E104" s="14"/>
      <c r="I104" s="82"/>
    </row>
    <row r="105" spans="1:4" ht="47.25">
      <c r="A105" s="13" t="s">
        <v>77</v>
      </c>
      <c r="B105" s="12" t="s">
        <v>111</v>
      </c>
      <c r="C105" s="12" t="s">
        <v>46</v>
      </c>
      <c r="D105" s="54">
        <f>D106</f>
        <v>393800</v>
      </c>
    </row>
    <row r="106" spans="1:4" ht="15.75">
      <c r="A106" s="13" t="s">
        <v>78</v>
      </c>
      <c r="B106" s="12" t="s">
        <v>111</v>
      </c>
      <c r="C106" s="12" t="s">
        <v>65</v>
      </c>
      <c r="D106" s="54">
        <f>393800</f>
        <v>393800</v>
      </c>
    </row>
    <row r="107" spans="1:9" ht="31.5">
      <c r="A107" s="31" t="s">
        <v>84</v>
      </c>
      <c r="B107" s="17" t="s">
        <v>112</v>
      </c>
      <c r="C107" s="17"/>
      <c r="D107" s="55">
        <f>D108</f>
        <v>39820</v>
      </c>
      <c r="E107" s="14"/>
      <c r="I107" s="89"/>
    </row>
    <row r="108" spans="1:4" ht="47.25">
      <c r="A108" s="13" t="s">
        <v>77</v>
      </c>
      <c r="B108" s="12" t="s">
        <v>112</v>
      </c>
      <c r="C108" s="12" t="s">
        <v>46</v>
      </c>
      <c r="D108" s="54">
        <f>D109</f>
        <v>39820</v>
      </c>
    </row>
    <row r="109" spans="1:6" s="14" customFormat="1" ht="15.75">
      <c r="A109" s="13" t="s">
        <v>64</v>
      </c>
      <c r="B109" s="12" t="s">
        <v>112</v>
      </c>
      <c r="C109" s="12" t="s">
        <v>65</v>
      </c>
      <c r="D109" s="54">
        <v>39820</v>
      </c>
      <c r="E109" s="2"/>
      <c r="F109" s="85"/>
    </row>
    <row r="110" spans="1:4" ht="36.75" customHeight="1">
      <c r="A110" s="31" t="s">
        <v>85</v>
      </c>
      <c r="B110" s="17" t="s">
        <v>113</v>
      </c>
      <c r="C110" s="17"/>
      <c r="D110" s="55">
        <f>D111</f>
        <v>5570</v>
      </c>
    </row>
    <row r="111" spans="1:4" ht="17.25" customHeight="1">
      <c r="A111" s="13" t="s">
        <v>77</v>
      </c>
      <c r="B111" s="12" t="s">
        <v>113</v>
      </c>
      <c r="C111" s="12" t="s">
        <v>46</v>
      </c>
      <c r="D111" s="54">
        <f>D112</f>
        <v>5570</v>
      </c>
    </row>
    <row r="112" spans="1:6" s="19" customFormat="1" ht="37.5" customHeight="1">
      <c r="A112" s="13" t="s">
        <v>64</v>
      </c>
      <c r="B112" s="12" t="s">
        <v>113</v>
      </c>
      <c r="C112" s="12" t="s">
        <v>65</v>
      </c>
      <c r="D112" s="54">
        <v>5570</v>
      </c>
      <c r="E112" s="2"/>
      <c r="F112" s="84"/>
    </row>
    <row r="113" spans="1:9" s="14" customFormat="1" ht="33" customHeight="1">
      <c r="A113" s="21" t="s">
        <v>83</v>
      </c>
      <c r="B113" s="32" t="s">
        <v>114</v>
      </c>
      <c r="C113" s="32"/>
      <c r="D113" s="55">
        <f>D114</f>
        <v>855244.8</v>
      </c>
      <c r="F113" s="85"/>
      <c r="I113" s="90"/>
    </row>
    <row r="114" spans="1:4" ht="17.25" customHeight="1">
      <c r="A114" s="13" t="s">
        <v>88</v>
      </c>
      <c r="B114" s="20" t="s">
        <v>114</v>
      </c>
      <c r="C114" s="12" t="s">
        <v>12</v>
      </c>
      <c r="D114" s="54">
        <f>D115</f>
        <v>855244.8</v>
      </c>
    </row>
    <row r="115" spans="1:4" ht="17.25" customHeight="1">
      <c r="A115" s="22" t="s">
        <v>13</v>
      </c>
      <c r="B115" s="20" t="s">
        <v>114</v>
      </c>
      <c r="C115" s="12" t="s">
        <v>14</v>
      </c>
      <c r="D115" s="54">
        <f>779500+22292+66816-13363.2</f>
        <v>855244.8</v>
      </c>
    </row>
    <row r="116" spans="1:6" s="19" customFormat="1" ht="31.5">
      <c r="A116" s="66" t="s">
        <v>137</v>
      </c>
      <c r="B116" s="32" t="s">
        <v>140</v>
      </c>
      <c r="C116" s="32"/>
      <c r="D116" s="55">
        <f>D117</f>
        <v>543665.45</v>
      </c>
      <c r="F116" s="84"/>
    </row>
    <row r="117" spans="1:6" s="14" customFormat="1" ht="47.25">
      <c r="A117" s="61" t="s">
        <v>138</v>
      </c>
      <c r="B117" s="20" t="s">
        <v>140</v>
      </c>
      <c r="C117" s="12" t="s">
        <v>46</v>
      </c>
      <c r="D117" s="54">
        <f>D118</f>
        <v>543665.45</v>
      </c>
      <c r="F117" s="85"/>
    </row>
    <row r="118" spans="1:4" ht="15.75">
      <c r="A118" s="61" t="s">
        <v>139</v>
      </c>
      <c r="B118" s="20" t="s">
        <v>140</v>
      </c>
      <c r="C118" s="12" t="s">
        <v>65</v>
      </c>
      <c r="D118" s="54">
        <f>500000+34083.1+9582.35</f>
        <v>543665.45</v>
      </c>
    </row>
    <row r="119" spans="1:4" ht="15.75">
      <c r="A119" s="21" t="s">
        <v>122</v>
      </c>
      <c r="B119" s="32" t="s">
        <v>123</v>
      </c>
      <c r="C119" s="32"/>
      <c r="D119" s="55">
        <f>D120</f>
        <v>1101897.6500000001</v>
      </c>
    </row>
    <row r="120" spans="1:6" s="40" customFormat="1" ht="15.75">
      <c r="A120" s="13" t="s">
        <v>88</v>
      </c>
      <c r="B120" s="20" t="s">
        <v>123</v>
      </c>
      <c r="C120" s="12" t="s">
        <v>12</v>
      </c>
      <c r="D120" s="54">
        <f>D121</f>
        <v>1101897.6500000001</v>
      </c>
      <c r="E120" s="19"/>
      <c r="F120" s="87"/>
    </row>
    <row r="121" spans="1:6" s="14" customFormat="1" ht="15.75">
      <c r="A121" s="22" t="s">
        <v>13</v>
      </c>
      <c r="B121" s="20" t="s">
        <v>123</v>
      </c>
      <c r="C121" s="12" t="s">
        <v>14</v>
      </c>
      <c r="D121" s="54">
        <f>705400+200000+44624.14+149600+2273.51</f>
        <v>1101897.6500000001</v>
      </c>
      <c r="F121" s="85"/>
    </row>
    <row r="122" spans="1:4" ht="31.5">
      <c r="A122" s="43" t="s">
        <v>92</v>
      </c>
      <c r="B122" s="44" t="s">
        <v>115</v>
      </c>
      <c r="C122" s="39"/>
      <c r="D122" s="56">
        <f>D123</f>
        <v>360000</v>
      </c>
    </row>
    <row r="123" spans="1:9" ht="31.5">
      <c r="A123" s="21" t="s">
        <v>57</v>
      </c>
      <c r="B123" s="17" t="s">
        <v>116</v>
      </c>
      <c r="C123" s="17"/>
      <c r="D123" s="55">
        <f>D124</f>
        <v>360000</v>
      </c>
      <c r="I123" s="82"/>
    </row>
    <row r="124" spans="1:5" ht="15.75">
      <c r="A124" s="11" t="s">
        <v>58</v>
      </c>
      <c r="B124" s="12" t="s">
        <v>116</v>
      </c>
      <c r="C124" s="12" t="s">
        <v>59</v>
      </c>
      <c r="D124" s="54">
        <f>D125</f>
        <v>360000</v>
      </c>
      <c r="E124" s="40"/>
    </row>
    <row r="125" spans="1:5" ht="15.75">
      <c r="A125" s="11" t="s">
        <v>60</v>
      </c>
      <c r="B125" s="12" t="s">
        <v>117</v>
      </c>
      <c r="C125" s="12" t="s">
        <v>61</v>
      </c>
      <c r="D125" s="54">
        <v>360000</v>
      </c>
      <c r="E125" s="14"/>
    </row>
    <row r="126" spans="1:6" s="45" customFormat="1" ht="15.75">
      <c r="A126" s="43" t="s">
        <v>94</v>
      </c>
      <c r="B126" s="41" t="s">
        <v>118</v>
      </c>
      <c r="C126" s="41"/>
      <c r="D126" s="56">
        <f>D127</f>
        <v>368922.89</v>
      </c>
      <c r="E126" s="2"/>
      <c r="F126" s="88"/>
    </row>
    <row r="127" spans="1:9" s="45" customFormat="1" ht="15.75">
      <c r="A127" s="29" t="s">
        <v>68</v>
      </c>
      <c r="B127" s="26" t="s">
        <v>119</v>
      </c>
      <c r="C127" s="26"/>
      <c r="D127" s="55">
        <f>D128</f>
        <v>368922.89</v>
      </c>
      <c r="E127" s="2"/>
      <c r="F127" s="88"/>
      <c r="I127" s="88"/>
    </row>
    <row r="128" spans="1:4" ht="15.75">
      <c r="A128" s="13" t="s">
        <v>88</v>
      </c>
      <c r="B128" s="23" t="s">
        <v>119</v>
      </c>
      <c r="C128" s="23" t="s">
        <v>12</v>
      </c>
      <c r="D128" s="54">
        <f>D129</f>
        <v>368922.89</v>
      </c>
    </row>
    <row r="129" spans="1:4" ht="15.75">
      <c r="A129" s="22" t="s">
        <v>13</v>
      </c>
      <c r="B129" s="23" t="s">
        <v>119</v>
      </c>
      <c r="C129" s="23" t="s">
        <v>14</v>
      </c>
      <c r="D129" s="54">
        <f>285500-39150-23000+23000+9100+85130+19940-13800+2182.89+13800+6220</f>
        <v>368922.89</v>
      </c>
    </row>
    <row r="130" spans="1:9" s="76" customFormat="1" ht="31.5">
      <c r="A130" s="77" t="s">
        <v>97</v>
      </c>
      <c r="B130" s="73" t="s">
        <v>56</v>
      </c>
      <c r="C130" s="73"/>
      <c r="D130" s="75">
        <f>D131</f>
        <v>41703.17</v>
      </c>
      <c r="E130" s="81"/>
      <c r="F130" s="83"/>
      <c r="I130" s="83"/>
    </row>
    <row r="131" spans="1:5" ht="31.5">
      <c r="A131" s="21" t="s">
        <v>71</v>
      </c>
      <c r="B131" s="17" t="s">
        <v>99</v>
      </c>
      <c r="C131" s="17"/>
      <c r="D131" s="55">
        <f>D132+D134</f>
        <v>41703.17</v>
      </c>
      <c r="E131" s="45"/>
    </row>
    <row r="132" spans="1:4" ht="15.75">
      <c r="A132" s="13" t="s">
        <v>88</v>
      </c>
      <c r="B132" s="12" t="s">
        <v>99</v>
      </c>
      <c r="C132" s="12" t="s">
        <v>12</v>
      </c>
      <c r="D132" s="54">
        <f>D133</f>
        <v>41703.17</v>
      </c>
    </row>
    <row r="133" spans="1:4" ht="15.75">
      <c r="A133" s="11" t="s">
        <v>13</v>
      </c>
      <c r="B133" s="12" t="s">
        <v>99</v>
      </c>
      <c r="C133" s="12" t="s">
        <v>14</v>
      </c>
      <c r="D133" s="54">
        <f>400000-250000-108296.83</f>
        <v>41703.17</v>
      </c>
    </row>
    <row r="134" spans="1:4" ht="15.75">
      <c r="A134" s="11" t="s">
        <v>98</v>
      </c>
      <c r="B134" s="12" t="s">
        <v>99</v>
      </c>
      <c r="C134" s="12" t="s">
        <v>50</v>
      </c>
      <c r="D134" s="54">
        <f>D135</f>
        <v>0</v>
      </c>
    </row>
    <row r="135" spans="1:4" ht="15.75">
      <c r="A135" s="11" t="s">
        <v>70</v>
      </c>
      <c r="B135" s="12" t="s">
        <v>99</v>
      </c>
      <c r="C135" s="12" t="s">
        <v>51</v>
      </c>
      <c r="D135" s="54">
        <f>10000-10000</f>
        <v>0</v>
      </c>
    </row>
    <row r="136" spans="1:6" s="81" customFormat="1" ht="45" customHeight="1">
      <c r="A136" s="77" t="s">
        <v>153</v>
      </c>
      <c r="B136" s="73" t="s">
        <v>154</v>
      </c>
      <c r="C136" s="73"/>
      <c r="D136" s="75">
        <f>D137</f>
        <v>130348.82</v>
      </c>
      <c r="F136" s="92"/>
    </row>
    <row r="137" spans="1:4" ht="47.25">
      <c r="A137" s="22" t="s">
        <v>45</v>
      </c>
      <c r="B137" s="12" t="s">
        <v>155</v>
      </c>
      <c r="C137" s="12" t="s">
        <v>46</v>
      </c>
      <c r="D137" s="54">
        <f>D138</f>
        <v>130348.82</v>
      </c>
    </row>
    <row r="138" spans="1:4" ht="15.75">
      <c r="A138" s="22" t="s">
        <v>47</v>
      </c>
      <c r="B138" s="12" t="s">
        <v>155</v>
      </c>
      <c r="C138" s="12" t="s">
        <v>48</v>
      </c>
      <c r="D138" s="54">
        <v>130348.82</v>
      </c>
    </row>
    <row r="139" spans="1:6" s="96" customFormat="1" ht="15.75">
      <c r="A139" s="93" t="s">
        <v>62</v>
      </c>
      <c r="B139" s="93">
        <v>6000000000</v>
      </c>
      <c r="C139" s="93"/>
      <c r="D139" s="91">
        <f>D141+D155+D143+D140+D149+D152+D146+D158</f>
        <v>14946259.5</v>
      </c>
      <c r="E139" s="94"/>
      <c r="F139" s="95"/>
    </row>
    <row r="140" spans="1:9" ht="26.25">
      <c r="A140" s="47" t="s">
        <v>103</v>
      </c>
      <c r="B140" s="70">
        <v>6000002190</v>
      </c>
      <c r="C140" s="71">
        <v>244</v>
      </c>
      <c r="D140" s="54">
        <f>37700+92000-14000-37700</f>
        <v>78000</v>
      </c>
      <c r="I140" s="82"/>
    </row>
    <row r="141" spans="1:9" ht="15.75">
      <c r="A141" s="28" t="s">
        <v>72</v>
      </c>
      <c r="B141" s="17" t="s">
        <v>73</v>
      </c>
      <c r="C141" s="17"/>
      <c r="D141" s="55">
        <f>D142</f>
        <v>0</v>
      </c>
      <c r="I141" s="82"/>
    </row>
    <row r="142" spans="1:4" ht="15.75">
      <c r="A142" s="30" t="s">
        <v>74</v>
      </c>
      <c r="B142" s="12" t="s">
        <v>73</v>
      </c>
      <c r="C142" s="12" t="s">
        <v>75</v>
      </c>
      <c r="D142" s="54">
        <f>100000-100000</f>
        <v>0</v>
      </c>
    </row>
    <row r="143" spans="1:4" ht="63">
      <c r="A143" s="31" t="s">
        <v>95</v>
      </c>
      <c r="B143" s="17" t="s">
        <v>96</v>
      </c>
      <c r="C143" s="17"/>
      <c r="D143" s="54">
        <f>D144</f>
        <v>0</v>
      </c>
    </row>
    <row r="144" spans="1:4" ht="15.75">
      <c r="A144" s="11" t="s">
        <v>79</v>
      </c>
      <c r="B144" s="12" t="s">
        <v>96</v>
      </c>
      <c r="C144" s="12" t="s">
        <v>80</v>
      </c>
      <c r="D144" s="54">
        <f>D145</f>
        <v>0</v>
      </c>
    </row>
    <row r="145" spans="1:4" ht="15.75">
      <c r="A145" s="18" t="s">
        <v>81</v>
      </c>
      <c r="B145" s="12" t="s">
        <v>96</v>
      </c>
      <c r="C145" s="12" t="s">
        <v>82</v>
      </c>
      <c r="D145" s="54">
        <f>6850000-6850000</f>
        <v>0</v>
      </c>
    </row>
    <row r="146" spans="1:4" ht="15.75">
      <c r="A146" s="31" t="s">
        <v>102</v>
      </c>
      <c r="B146" s="17" t="s">
        <v>121</v>
      </c>
      <c r="C146" s="17"/>
      <c r="D146" s="51">
        <f>D147</f>
        <v>7309860.2299999995</v>
      </c>
    </row>
    <row r="147" spans="1:4" ht="47.25">
      <c r="A147" s="22" t="s">
        <v>45</v>
      </c>
      <c r="B147" s="12" t="s">
        <v>121</v>
      </c>
      <c r="C147" s="12" t="s">
        <v>46</v>
      </c>
      <c r="D147" s="54">
        <f>D148</f>
        <v>7309860.2299999995</v>
      </c>
    </row>
    <row r="148" spans="1:4" ht="15.75">
      <c r="A148" s="22" t="s">
        <v>47</v>
      </c>
      <c r="B148" s="12" t="s">
        <v>121</v>
      </c>
      <c r="C148" s="12" t="s">
        <v>48</v>
      </c>
      <c r="D148" s="54">
        <f>4425200+1949809.08+0.02+637500+297351.13</f>
        <v>7309860.2299999995</v>
      </c>
    </row>
    <row r="149" spans="1:4" ht="31.5">
      <c r="A149" s="31" t="s">
        <v>141</v>
      </c>
      <c r="B149" s="17" t="s">
        <v>142</v>
      </c>
      <c r="C149" s="17"/>
      <c r="D149" s="51">
        <f>D150</f>
        <v>73836.96999999997</v>
      </c>
    </row>
    <row r="150" spans="1:4" ht="47.25">
      <c r="A150" s="22" t="s">
        <v>45</v>
      </c>
      <c r="B150" s="12" t="s">
        <v>142</v>
      </c>
      <c r="C150" s="12" t="s">
        <v>46</v>
      </c>
      <c r="D150" s="54">
        <f>D151</f>
        <v>73836.96999999997</v>
      </c>
    </row>
    <row r="151" spans="1:4" ht="15.75">
      <c r="A151" s="22" t="s">
        <v>47</v>
      </c>
      <c r="B151" s="12" t="s">
        <v>142</v>
      </c>
      <c r="C151" s="12" t="s">
        <v>48</v>
      </c>
      <c r="D151" s="54">
        <f>491690+216644.34-634497.37</f>
        <v>73836.96999999997</v>
      </c>
    </row>
    <row r="152" spans="1:9" ht="31.5">
      <c r="A152" s="65" t="s">
        <v>132</v>
      </c>
      <c r="B152" s="17" t="s">
        <v>145</v>
      </c>
      <c r="C152" s="17"/>
      <c r="D152" s="51">
        <f>D153</f>
        <v>6230730.869999999</v>
      </c>
      <c r="I152" s="89"/>
    </row>
    <row r="153" spans="1:4" ht="15.75">
      <c r="A153" s="64" t="s">
        <v>79</v>
      </c>
      <c r="B153" s="12" t="s">
        <v>145</v>
      </c>
      <c r="C153" s="12" t="s">
        <v>80</v>
      </c>
      <c r="D153" s="54">
        <f>D154</f>
        <v>6230730.869999999</v>
      </c>
    </row>
    <row r="154" spans="1:4" ht="15.75">
      <c r="A154" s="64" t="s">
        <v>133</v>
      </c>
      <c r="B154" s="12" t="s">
        <v>145</v>
      </c>
      <c r="C154" s="12" t="s">
        <v>82</v>
      </c>
      <c r="D154" s="54">
        <f>2132500+6507500-1517679+355085.97-1246676.1</f>
        <v>6230730.869999999</v>
      </c>
    </row>
    <row r="155" spans="1:4" ht="31.5">
      <c r="A155" s="65" t="s">
        <v>134</v>
      </c>
      <c r="B155" s="17" t="s">
        <v>146</v>
      </c>
      <c r="C155" s="17"/>
      <c r="D155" s="51">
        <f>D156</f>
        <v>692303.4299999999</v>
      </c>
    </row>
    <row r="156" spans="1:4" ht="15.75">
      <c r="A156" s="64" t="s">
        <v>79</v>
      </c>
      <c r="B156" s="12" t="s">
        <v>146</v>
      </c>
      <c r="C156" s="12" t="s">
        <v>80</v>
      </c>
      <c r="D156" s="54">
        <f>D157</f>
        <v>692303.4299999999</v>
      </c>
    </row>
    <row r="157" spans="1:4" ht="15.75">
      <c r="A157" s="64" t="s">
        <v>133</v>
      </c>
      <c r="B157" s="12" t="s">
        <v>146</v>
      </c>
      <c r="C157" s="12" t="s">
        <v>82</v>
      </c>
      <c r="D157" s="54">
        <f>617500+342500-168631+39454-138519.57</f>
        <v>692303.4299999999</v>
      </c>
    </row>
    <row r="158" spans="1:9" ht="15.75">
      <c r="A158" s="69" t="s">
        <v>151</v>
      </c>
      <c r="B158" s="10" t="s">
        <v>150</v>
      </c>
      <c r="C158" s="10"/>
      <c r="D158" s="51">
        <f>D159+D161</f>
        <v>561528</v>
      </c>
      <c r="I158" s="82"/>
    </row>
    <row r="159" spans="1:4" ht="15.75">
      <c r="A159" s="64" t="s">
        <v>151</v>
      </c>
      <c r="B159" s="12" t="s">
        <v>150</v>
      </c>
      <c r="C159" s="12"/>
      <c r="D159" s="54">
        <f>D160</f>
        <v>407548</v>
      </c>
    </row>
    <row r="160" spans="1:4" ht="15.75">
      <c r="A160" s="64" t="s">
        <v>151</v>
      </c>
      <c r="B160" s="12" t="s">
        <v>150</v>
      </c>
      <c r="C160" s="12" t="s">
        <v>65</v>
      </c>
      <c r="D160" s="54">
        <f>276848+130700</f>
        <v>407548</v>
      </c>
    </row>
    <row r="161" spans="1:4" ht="15.75">
      <c r="A161" s="64" t="s">
        <v>151</v>
      </c>
      <c r="B161" s="12" t="s">
        <v>150</v>
      </c>
      <c r="C161" s="12" t="s">
        <v>152</v>
      </c>
      <c r="D161" s="54">
        <v>153980</v>
      </c>
    </row>
    <row r="162" spans="1:6" ht="15.75">
      <c r="A162" s="33" t="s">
        <v>86</v>
      </c>
      <c r="B162" s="34"/>
      <c r="C162" s="34"/>
      <c r="D162" s="59">
        <f>D139+D13</f>
        <v>58015172.82</v>
      </c>
      <c r="F162" s="82">
        <f>341147+28000+1110+1601.46</f>
        <v>371858.46</v>
      </c>
    </row>
    <row r="163" spans="1:6" ht="15.75">
      <c r="A163" s="35"/>
      <c r="B163" s="36"/>
      <c r="C163" s="36"/>
      <c r="D163" s="37"/>
      <c r="F163" s="82">
        <f>D162+F162</f>
        <v>58387031.28</v>
      </c>
    </row>
    <row r="168" ht="12.75">
      <c r="G168" s="89"/>
    </row>
  </sheetData>
  <sheetProtection/>
  <mergeCells count="6">
    <mergeCell ref="A9:D9"/>
    <mergeCell ref="B3:D3"/>
    <mergeCell ref="A5:D5"/>
    <mergeCell ref="A6:D6"/>
    <mergeCell ref="A7:D7"/>
    <mergeCell ref="A8:D8"/>
  </mergeCells>
  <printOptions/>
  <pageMargins left="0.9055118110236221" right="0.2755905511811024" top="0.07874015748031496" bottom="0.1968503937007874" header="0.5118110236220472" footer="0.5118110236220472"/>
  <pageSetup fitToHeight="2" horizontalDpi="600" verticalDpi="600" orientation="portrait" paperSize="9" scale="46" r:id="rId1"/>
  <rowBreaks count="1" manualBreakCount="1">
    <brk id="9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2019-01-11T11:51:48Z</dcterms:modified>
  <cp:category/>
  <cp:version/>
  <cp:contentType/>
  <cp:contentStatus/>
</cp:coreProperties>
</file>