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1911.xml" ContentType="application/vnd.openxmlformats-officedocument.spreadsheetml.revisionLog+xml"/>
  <Override PartName="/xl/styles.xml" ContentType="application/vnd.openxmlformats-officedocument.spreadsheetml.styles+xml"/>
  <Override PartName="/xl/revisions/revisionLog141111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412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5121.xml" ContentType="application/vnd.openxmlformats-officedocument.spreadsheetml.revisionLog+xml"/>
  <Default Extension="xml" ContentType="application/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512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611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23111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8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191111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8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92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1412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10121.xml" ContentType="application/vnd.openxmlformats-officedocument.spreadsheetml.revisionLog+xml"/>
  <Override PartName="/xl/revisions/revisionLog1242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251111.xml" ContentType="application/vnd.openxmlformats-officedocument.spreadsheetml.revisionLog+xml"/>
  <Override PartName="/xl/revisions/revisionLog1281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1711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211111.xml" ContentType="application/vnd.openxmlformats-officedocument.spreadsheetml.revisionLog+xml"/>
  <Override PartName="/xl/revisions/revisionLog17111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9211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8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2321.xml" ContentType="application/vnd.openxmlformats-officedocument.spreadsheetml.revisionLog+xml"/>
  <Override PartName="/xl/revisions/revisionLog1192.xml" ContentType="application/vnd.openxmlformats-officedocument.spreadsheetml.revisionLog+xml"/>
  <Override PartName="/docProps/core.xml" ContentType="application/vnd.openxmlformats-package.core-properties+xml"/>
  <Override PartName="/xl/revisions/revisionLog116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10112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112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92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2411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21111.xml" ContentType="application/vnd.openxmlformats-officedocument.spreadsheetml.revisionLog+xml"/>
  <Override PartName="/xl/revisions/revisionLog1242.xml" ContentType="application/vnd.openxmlformats-officedocument.spreadsheetml.revisionLog+xml"/>
  <Override PartName="/xl/revisions/revisionLog111112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101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232111.xml" ContentType="application/vnd.openxmlformats-officedocument.spreadsheetml.revisionLog+xml"/>
  <Override PartName="/xl/revisions/revisionLog132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7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911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141111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113.xml" ContentType="application/vnd.openxmlformats-officedocument.spreadsheetml.revisionLog+xml"/>
  <Override PartName="/xl/revisions/revisionLog111112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112111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4112.xml" ContentType="application/vnd.openxmlformats-officedocument.spreadsheetml.revisionLog+xml"/>
  <Override PartName="/xl/revisions/revisionLog11011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42111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232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231111.xml" ContentType="application/vnd.openxmlformats-officedocument.spreadsheetml.revisionLog+xml"/>
  <Override PartName="/xl/revisions/revisionLog1221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412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14112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22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92111.xml" ContentType="application/vnd.openxmlformats-officedocument.spreadsheetml.revisionLog+xml"/>
  <Override PartName="/xl/revisions/revisionLog1232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17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4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95" windowWidth="12120" windowHeight="8700" activeTab="1"/>
  </bookViews>
  <sheets>
    <sheet name="Функцион2019" sheetId="2" r:id="rId1"/>
    <sheet name="Вед2019" sheetId="1" r:id="rId2"/>
    <sheet name="Лист1" sheetId="3" r:id="rId3"/>
  </sheets>
  <definedNames>
    <definedName name="_xlnm._FilterDatabase" localSheetId="1" hidden="1">Вед2019!$A$10:$H$249</definedName>
    <definedName name="Z_00B81ED4_6C5D_4E27_858D_3DD32A388988_.wvu.FilterData" localSheetId="1" hidden="1">Вед2019!$E$1:$E$379</definedName>
    <definedName name="Z_0ACD4CF0_131D_4AF9_8EA8_EB7D45CA4E62_.wvu.FilterData" localSheetId="1" hidden="1">Вед2019!$A$10:$G$253</definedName>
    <definedName name="Z_0ACD4CF0_131D_4AF9_8EA8_EB7D45CA4E62_.wvu.Rows" localSheetId="1" hidden="1">Вед2019!#REF!,Вед2019!#REF!</definedName>
    <definedName name="Z_0ACD4CF0_131D_4AF9_8EA8_EB7D45CA4E62_.wvu.Rows" localSheetId="0" hidden="1">Функцион2019!#REF!,Функцион2019!#REF!,Функцион2019!#REF!,Функцион2019!#REF!</definedName>
    <definedName name="Z_0E3B6476_041A_4C81_86F3_77105ACFABFF_.wvu.FilterData" localSheetId="1" hidden="1">Вед2019!$A$10:$G$253</definedName>
    <definedName name="Z_0FBBC42C_2EE2_4818_A608_26471E234100_.wvu.FilterData" localSheetId="1" hidden="1">Вед2019!$A$10:$G$253</definedName>
    <definedName name="Z_0FBBC42C_2EE2_4818_A608_26471E234100_.wvu.Rows" localSheetId="0" hidden="1">Функцион2019!#REF!,Функцион2019!#REF!,Функцион2019!#REF!,Функцион2019!#REF!</definedName>
    <definedName name="Z_1907A0D4_1A04_46C7_BA13_828BC6B0DA3F_.wvu.FilterData" localSheetId="1" hidden="1">Вед2019!$A$10:$G$253</definedName>
    <definedName name="Z_20C0E8E3_3EF4_465E_97E0_C7C6F948BFE1_.wvu.FilterData" localSheetId="1" hidden="1">Вед2019!$A$10:$G$253</definedName>
    <definedName name="Z_253C72F5_67E4_4ADD_9DF0_B2E4EA188CBE_.wvu.FilterData" localSheetId="1" hidden="1">Вед2019!$A$10:$G$253</definedName>
    <definedName name="Z_29832ADE_E753_4B19_A9AD_744B0F1D561C_.wvu.FilterData" localSheetId="1" hidden="1">Вед2019!$A$10:$G$253</definedName>
    <definedName name="Z_29832ADE_E753_4B19_A9AD_744B0F1D561C_.wvu.Rows" localSheetId="0" hidden="1">Функцион2019!#REF!,Функцион2019!#REF!,Функцион2019!#REF!,Функцион2019!#REF!</definedName>
    <definedName name="Z_2A06B939_39D8_497C_A2E3_EE3A6EB9FB72_.wvu.FilterData" localSheetId="1" hidden="1">Вед2019!$A$10:$G$253</definedName>
    <definedName name="Z_36478EFE_DDFF_4CC3_A0EE_AB3E13284FF8_.wvu.FilterData" localSheetId="1" hidden="1">Вед2019!$A$10:$G$253</definedName>
    <definedName name="Z_36478EFE_DDFF_4CC3_A0EE_AB3E13284FF8_.wvu.Rows" localSheetId="0" hidden="1">Функцион2019!#REF!,Функцион2019!#REF!,Функцион2019!#REF!,Функцион2019!#REF!</definedName>
    <definedName name="Z_37E59057_FA9A_4499_A67F_A3B4FE9F3836_.wvu.FilterData" localSheetId="1" hidden="1">Вед2019!$A$10:$G$253</definedName>
    <definedName name="Z_4AFE580B_5859_43EA_97A2_5651E4714E35_.wvu.FilterData" localSheetId="1" hidden="1">Вед2019!$A$10:$G$253</definedName>
    <definedName name="Z_4B9B207B_6CB3_41F8_8337_9F000A41BEAC_.wvu.FilterData" localSheetId="1" hidden="1">Вед2019!$A$10:$G$253</definedName>
    <definedName name="Z_4F39DA5C_9059_406E_9F89_B6E20F660542_.wvu.FilterData" localSheetId="1" hidden="1">Вед2019!$A$10:$H$249</definedName>
    <definedName name="Z_4F39DA5C_9059_406E_9F89_B6E20F660542_.wvu.PrintArea" localSheetId="1" hidden="1">Вед2019!$A$1:$H$249</definedName>
    <definedName name="Z_4F39DA5C_9059_406E_9F89_B6E20F660542_.wvu.Rows" localSheetId="0" hidden="1">Функцион2019!$23:$23,Функцион2019!$34:$35</definedName>
    <definedName name="Z_5632CF48_BE20_4FB8_A455_A976831B5066_.wvu.FilterData" localSheetId="1" hidden="1">Вед2019!$A$10:$H$249</definedName>
    <definedName name="Z_5632CF48_BE20_4FB8_A455_A976831B5066_.wvu.PrintArea" localSheetId="1" hidden="1">Вед2019!$A$1:$H$249</definedName>
    <definedName name="Z_5632CF48_BE20_4FB8_A455_A976831B5066_.wvu.Rows" localSheetId="0" hidden="1">Функцион2019!$23:$23,Функцион2019!$34:$35</definedName>
    <definedName name="Z_57844251_B758_4481_8918_10B3DC9EDEC9_.wvu.FilterData" localSheetId="1" hidden="1">Вед2019!$A$10:$G$253</definedName>
    <definedName name="Z_57844251_B758_4481_8918_10B3DC9EDEC9_.wvu.Rows" localSheetId="0" hidden="1">Функцион2019!#REF!,Функцион2019!#REF!,Функцион2019!#REF!,Функцион2019!#REF!</definedName>
    <definedName name="Z_5BC0DEB3_F40D_4CCB_9770_2E633770B70C_.wvu.FilterData" localSheetId="1" hidden="1">Вед2019!$A$10:$G$253</definedName>
    <definedName name="Z_6646D18D_37BA_4A1B_B8A1_44C68A7B234E_.wvu.FilterData" localSheetId="1" hidden="1">Вед2019!$A$10:$G$253</definedName>
    <definedName name="Z_6F978F07_3FDE_4D78_94FF_160F89901F78_.wvu.FilterData" localSheetId="1" hidden="1">Вед2019!$A$10:$G$253</definedName>
    <definedName name="Z_7E336887_6101_4DFD_8AF4_393AC06F9DB0_.wvu.FilterData" localSheetId="1" hidden="1">Вед2019!$A$10:$G$253</definedName>
    <definedName name="Z_814DCA95_BDDD_4D03_92BE_5D18843FD74B_.wvu.FilterData" localSheetId="1" hidden="1">Вед2019!$A$10:$H$249</definedName>
    <definedName name="Z_814DCA95_BDDD_4D03_92BE_5D18843FD74B_.wvu.PrintArea" localSheetId="1" hidden="1">Вед2019!$A$1:$H$249</definedName>
    <definedName name="Z_814DCA95_BDDD_4D03_92BE_5D18843FD74B_.wvu.Rows" localSheetId="0" hidden="1">Функцион2019!#REF!,Функцион2019!$23:$23,Функцион2019!$34:$35</definedName>
    <definedName name="Z_904EEE15_F689_401B_A578_41B4FD2E001F_.wvu.FilterData" localSheetId="1" hidden="1">Вед2019!$A$10:$G$253</definedName>
    <definedName name="Z_92CDF3B4_C714_4C4F_B6E7_8E2145A85B5B_.wvu.FilterData" localSheetId="1" hidden="1">Вед2019!$E$1:$E$379</definedName>
    <definedName name="Z_92CDF3B4_C714_4C4F_B6E7_8E2145A85B5B_.wvu.PrintArea" localSheetId="1" hidden="1">Вед2019!$A$1:$H$249</definedName>
    <definedName name="Z_92CDF3B4_C714_4C4F_B6E7_8E2145A85B5B_.wvu.Rows" localSheetId="1" hidden="1">Вед2019!$35:$35,Вед2019!#REF!,Вед2019!#REF!,Вед2019!#REF!,Вед2019!#REF!</definedName>
    <definedName name="Z_92CDF3B4_C714_4C4F_B6E7_8E2145A85B5B_.wvu.Rows" localSheetId="0" hidden="1">Функцион2019!#REF!,Функцион2019!$23:$23,Функцион2019!$27:$27,Функцион2019!$34:$35</definedName>
    <definedName name="Z_9A449F28_629C_4C81_BBAC_5D024334F61E_.wvu.FilterData" localSheetId="1" hidden="1">Вед2019!$A$10:$G$253</definedName>
    <definedName name="Z_AA7238AC_C816_4CF4_B1A8_665470F75E02_.wvu.FilterData" localSheetId="1" hidden="1">Вед2019!$A$10:$H$249</definedName>
    <definedName name="Z_AA7238AC_C816_4CF4_B1A8_665470F75E02_.wvu.PrintArea" localSheetId="1" hidden="1">Вед2019!$A$1:$H$249</definedName>
    <definedName name="Z_AA7238AC_C816_4CF4_B1A8_665470F75E02_.wvu.Rows" localSheetId="0" hidden="1">Функцион2019!$23:$23,Функцион2019!$34:$35</definedName>
    <definedName name="Z_AD026BBE_A63D_429C_82A2_555458D3BE3D_.wvu.FilterData" localSheetId="1" hidden="1">Вед2019!$A$10:$G$253</definedName>
    <definedName name="Z_C9E7C3F5_D873_4B13_B6C1_5028AF66D368_.wvu.FilterData" localSheetId="1" hidden="1">Вед2019!$A$10:$G$253</definedName>
    <definedName name="Z_C9E7C3F5_D873_4B13_B6C1_5028AF66D368_.wvu.Rows" localSheetId="0" hidden="1">Функцион2019!#REF!,Функцион2019!#REF!,Функцион2019!#REF!,Функцион2019!#REF!,Функцион2019!#REF!,Функцион2019!#REF!,Функцион2019!#REF!,Функцион2019!#REF!,Функцион2019!#REF!</definedName>
    <definedName name="Z_CE5B1187_CBDF_4A81_845E_6F7CFAE1338B_.wvu.FilterData" localSheetId="1" hidden="1">Вед2019!$A$10:$G$253</definedName>
    <definedName name="Z_CF820AF5_4BA7_438F_997C_2DECDEF7692C_.wvu.FilterData" localSheetId="1" hidden="1">Вед2019!$A$10:$G$253</definedName>
    <definedName name="Z_CF820AF5_4BA7_438F_997C_2DECDEF7692C_.wvu.Rows" localSheetId="0" hidden="1">Функцион2019!#REF!,Функцион2019!#REF!,Функцион2019!#REF!,Функцион2019!#REF!</definedName>
    <definedName name="Z_D69462E6_606E_45E0_B8F4_DE92F60478DA_.wvu.FilterData" localSheetId="1" hidden="1">Вед2019!$A$10:$G$253</definedName>
    <definedName name="Z_DBFC4B20_9CA2_4D10_A39E_5259EAE7CE3E_.wvu.FilterData" localSheetId="1" hidden="1">Вед2019!$A$10:$G$253</definedName>
    <definedName name="Z_DEA7E5F9_FE68_44C3_90E8_EC6A05FF5495_.wvu.FilterData" localSheetId="1" hidden="1">Вед2019!$A$10:$G$253</definedName>
    <definedName name="Z_E174612B_43F1_44FB_9D84_33D2477DA935_.wvu.FilterData" localSheetId="1" hidden="1">Вед2019!$A$10:$G$253</definedName>
    <definedName name="Z_EFC73C27_509B_470B_A461_6B39302B1D0E_.wvu.FilterData" localSheetId="1" hidden="1">Вед2019!$A$10:$G$253</definedName>
    <definedName name="Z_F21A4357_4490_4DC5_AD5F_D74077CDC8A9_.wvu.Cols" localSheetId="0" hidden="1">Функцион2019!$F:$F</definedName>
    <definedName name="Z_F21A4357_4490_4DC5_AD5F_D74077CDC8A9_.wvu.FilterData" localSheetId="1" hidden="1">Вед2019!$A$10:$G$253</definedName>
    <definedName name="Z_F21A4357_4490_4DC5_AD5F_D74077CDC8A9_.wvu.Rows" localSheetId="0" hidden="1">Функцион2019!#REF!,Функцион2019!#REF!,Функцион2019!$13:$14,Функцион2019!#REF!,Функцион2019!#REF!,Функцион2019!#REF!,Функцион2019!#REF!,Функцион2019!#REF!,Функцион2019!#REF!,Функцион2019!#REF!,Функцион2019!#REF!,Функцион2019!#REF!,Функцион2019!#REF!,Функцион2019!#REF!</definedName>
    <definedName name="Z_F302894A_CF82_456A_A20A_50CE2A9DD3D8_.wvu.FilterData" localSheetId="1" hidden="1">Вед2019!$A$10:$G$253</definedName>
    <definedName name="_xlnm.Print_Area" localSheetId="1">Вед2019!$A$1:$H$249</definedName>
  </definedNames>
  <calcPr calcId="125725"/>
  <customWorkbookViews>
    <customWorkbookView name="Юрист - Личное представление" guid="{5632CF48-BE20-4FB8-A455-A976831B5066}" mergeInterval="0" personalView="1" maximized="1" xWindow="1" yWindow="1" windowWidth="1916" windowHeight="846" activeSheetId="1"/>
    <customWorkbookView name="ZamGlav - Личное представление" guid="{AA7238AC-C816-4CF4-B1A8-665470F75E02}" mergeInterval="0" personalView="1" maximized="1" windowWidth="1622" windowHeight="563" activeSheetId="1"/>
    <customWorkbookView name="02-2214 - Личное представление" guid="{814DCA95-BDDD-4D03-92BE-5D18843FD74B}" mergeInterval="0" personalView="1" maximized="1" xWindow="1" yWindow="1" windowWidth="1036" windowHeight="785" activeSheetId="1"/>
    <customWorkbookView name="Каргаполова Ольга Владимировна - Личное представление" guid="{E174612B-43F1-44FB-9D84-33D2477DA935}" mergeInterval="0" personalView="1" maximized="1" windowWidth="1916" windowHeight="839" activeSheetId="2"/>
    <customWorkbookView name="09614 - Личное представление" guid="{57844251-B758-4481-8918-10B3DC9EDEC9}" mergeInterval="0" personalView="1" maximized="1" xWindow="1" yWindow="1" windowWidth="1020" windowHeight="523" activeSheetId="1"/>
    <customWorkbookView name="Computer - Личное представление" guid="{0FBBC42C-2EE2-4818-A608-26471E234100}" mergeInterval="0" personalView="1" maximized="1" windowWidth="1276" windowHeight="852" activeSheetId="2"/>
    <customWorkbookView name="teh_kir - Личное представление" guid="{36478EFE-DDFF-4CC3-A0EE-AB3E13284FF8}" mergeInterval="0" personalView="1" maximized="1" windowWidth="929" windowHeight="556" activeSheetId="1"/>
    <customWorkbookView name="Рита - Личное представление" guid="{F302894A-CF82-456A-A20A-50CE2A9DD3D8}" mergeInterval="0" personalView="1" maximized="1" windowWidth="796" windowHeight="432" activeSheetId="1"/>
    <customWorkbookView name="Chuhmanova - Личное представление" guid="{42BBB126-133B-41E7-B0B5-848C149E7749}" mergeInterval="0" personalView="1" maximized="1" windowWidth="1020" windowHeight="603" activeSheetId="1"/>
    <customWorkbookView name="Галина Анатольевна - Личное представление" guid="{B7F6698D-FDFC-4005-9BE6-CD19CE450D9E}" mergeInterval="0" personalView="1" maximized="1" windowWidth="1020" windowHeight="602" activeSheetId="2"/>
    <customWorkbookView name="Bogatyreva - Личное представление" guid="{6646D18D-37BA-4A1B-B8A1-44C68A7B234E}" mergeInterval="0" personalView="1" maximized="1" windowWidth="1020" windowHeight="603" activeSheetId="1"/>
    <customWorkbookView name="Astrahanskay - Личное представление" guid="{4AFE580B-5859-43EA-97A2-5651E4714E35}" mergeInterval="0" personalView="1" maximized="1" windowWidth="1020" windowHeight="603" activeSheetId="1"/>
    <customWorkbookView name="Ira - Личное представление" guid="{F21A4357-4490-4DC5-AD5F-D74077CDC8A9}" mergeInterval="0" personalView="1" maximized="1" windowWidth="1020" windowHeight="630" activeSheetId="1"/>
    <customWorkbookView name="Serova - Личное представление" guid="{C9E7C3F5-D873-4B13-B6C1-5028AF66D368}" mergeInterval="0" personalView="1" maximized="1" windowWidth="1020" windowHeight="629" activeSheetId="1"/>
    <customWorkbookView name="1 - Личное представление" guid="{29832ADE-E753-4B19-A9AD-744B0F1D561C}" mergeInterval="0" personalView="1" maximized="1" windowWidth="1020" windowHeight="543" activeSheetId="2"/>
    <customWorkbookView name="Шишкина - Личное представление" guid="{CF820AF5-4BA7-438F-997C-2DECDEF7692C}" mergeInterval="0" personalView="1" maximized="1" xWindow="1" yWindow="1" windowWidth="1024" windowHeight="548" activeSheetId="1"/>
    <customWorkbookView name="admin - Личное представление" guid="{0ACD4CF0-131D-4AF9-8EA8-EB7D45CA4E62}" mergeInterval="0" personalView="1" maximized="1" xWindow="1" yWindow="1" windowWidth="1440" windowHeight="670" activeSheetId="1"/>
    <customWorkbookView name="Главбух - Личное представление" guid="{904EEE15-F689-401B-A578-41B4FD2E001F}" mergeInterval="0" personalView="1" maximized="1" xWindow="-8" yWindow="-8" windowWidth="1456" windowHeight="876" activeSheetId="1"/>
    <customWorkbookView name="Dmitry Pasynkov - Личное представление" guid="{37E59057-FA9A-4499-A67F-A3B4FE9F3836}" mergeInterval="0" personalView="1" maximized="1" xWindow="1" yWindow="1" windowWidth="1916" windowHeight="850" activeSheetId="1"/>
    <customWorkbookView name="Зам. главы - Личное представление" guid="{1907A0D4-1A04-46C7-BA13-828BC6B0DA3F}" mergeInterval="0" personalView="1" maximized="1" windowWidth="1916" windowHeight="815" activeSheetId="1"/>
    <customWorkbookView name="128 - Личное представление" guid="{92CDF3B4-C714-4C4F-B6E7-8E2145A85B5B}" mergeInterval="0" personalView="1" maximized="1" windowWidth="1916" windowHeight="815" activeSheetId="1"/>
    <customWorkbookView name="127 - Личное представление" guid="{4F39DA5C-9059-406E-9F89-B6E20F660542}" mergeInterval="0" personalView="1" maximized="1" xWindow="1" yWindow="1" windowWidth="1920" windowHeight="850" activeSheetId="2" showComments="commIndAndComment"/>
  </customWorkbookViews>
</workbook>
</file>

<file path=xl/calcChain.xml><?xml version="1.0" encoding="utf-8"?>
<calcChain xmlns="http://schemas.openxmlformats.org/spreadsheetml/2006/main">
  <c r="G226" i="1"/>
  <c r="G67"/>
  <c r="G68"/>
  <c r="G95"/>
  <c r="G94" s="1"/>
  <c r="G93" s="1"/>
  <c r="G92" s="1"/>
  <c r="G91" s="1"/>
  <c r="D17" i="2" s="1"/>
  <c r="G223" i="1"/>
  <c r="G222"/>
  <c r="G148"/>
  <c r="G54"/>
  <c r="G53"/>
  <c r="G50"/>
  <c r="G157"/>
  <c r="G154"/>
  <c r="G138"/>
  <c r="G202"/>
  <c r="G182"/>
  <c r="G181" s="1"/>
  <c r="G134"/>
  <c r="G185"/>
  <c r="G128"/>
  <c r="G127"/>
  <c r="G120"/>
  <c r="G122"/>
  <c r="G180" l="1"/>
  <c r="G177"/>
  <c r="G184"/>
  <c r="G183" s="1"/>
  <c r="G126"/>
  <c r="G125" s="1"/>
  <c r="G66"/>
  <c r="G233"/>
  <c r="G232" s="1"/>
  <c r="G231" s="1"/>
  <c r="G107"/>
  <c r="G106" s="1"/>
  <c r="G105"/>
  <c r="G121"/>
  <c r="G116"/>
  <c r="G237"/>
  <c r="G236"/>
  <c r="G193"/>
  <c r="G192" s="1"/>
  <c r="G55"/>
  <c r="G142"/>
  <c r="G141" s="1"/>
  <c r="G140" s="1"/>
  <c r="G139" s="1"/>
  <c r="G34"/>
  <c r="G199"/>
  <c r="G198" s="1"/>
  <c r="G197" s="1"/>
  <c r="G85"/>
  <c r="G84"/>
  <c r="G61"/>
  <c r="G60"/>
  <c r="G63"/>
  <c r="G62" s="1"/>
  <c r="G29"/>
  <c r="G28"/>
  <c r="G30"/>
  <c r="G208"/>
  <c r="G207" s="1"/>
  <c r="G206" s="1"/>
  <c r="G201" s="1"/>
  <c r="G228"/>
  <c r="G219"/>
  <c r="G217"/>
  <c r="G47"/>
  <c r="G176"/>
  <c r="G179" l="1"/>
  <c r="G178"/>
  <c r="G52"/>
  <c r="G196"/>
  <c r="G195" s="1"/>
  <c r="D27" i="2" s="1"/>
  <c r="G200" i="1"/>
  <c r="G205"/>
  <c r="G104" l="1"/>
  <c r="G103" s="1"/>
  <c r="G59"/>
  <c r="G58" s="1"/>
  <c r="G57" l="1"/>
  <c r="G56" s="1"/>
  <c r="G221"/>
  <c r="G220" s="1"/>
  <c r="G33"/>
  <c r="G235"/>
  <c r="G216"/>
  <c r="G153"/>
  <c r="G152" s="1"/>
  <c r="G156"/>
  <c r="G155" s="1"/>
  <c r="G151" l="1"/>
  <c r="H85" l="1"/>
  <c r="H84"/>
  <c r="G83"/>
  <c r="H83" s="1"/>
  <c r="H82" s="1"/>
  <c r="H81" s="1"/>
  <c r="G88"/>
  <c r="G74"/>
  <c r="G27"/>
  <c r="G82" l="1"/>
  <c r="G81" s="1"/>
  <c r="G239"/>
  <c r="G19"/>
  <c r="G18" s="1"/>
  <c r="G17" s="1"/>
  <c r="G16" s="1"/>
  <c r="G26"/>
  <c r="G36"/>
  <c r="D11" i="2" s="1"/>
  <c r="G39" i="1"/>
  <c r="G38" s="1"/>
  <c r="G37" s="1"/>
  <c r="G46"/>
  <c r="G45" s="1"/>
  <c r="G49"/>
  <c r="G48" s="1"/>
  <c r="G51"/>
  <c r="H74"/>
  <c r="H75"/>
  <c r="H76"/>
  <c r="H88"/>
  <c r="H89"/>
  <c r="H90"/>
  <c r="G101"/>
  <c r="G100" s="1"/>
  <c r="G99" s="1"/>
  <c r="G98" s="1"/>
  <c r="G115"/>
  <c r="G114" s="1"/>
  <c r="G119"/>
  <c r="G117" s="1"/>
  <c r="G133"/>
  <c r="G132" s="1"/>
  <c r="G131" s="1"/>
  <c r="G137"/>
  <c r="G136" s="1"/>
  <c r="G135" s="1"/>
  <c r="G147"/>
  <c r="G146" s="1"/>
  <c r="G145" s="1"/>
  <c r="G144" s="1"/>
  <c r="G143" s="1"/>
  <c r="D22" i="2" s="1"/>
  <c r="G150" i="1"/>
  <c r="G164"/>
  <c r="G163" s="1"/>
  <c r="G162" s="1"/>
  <c r="G161" s="1"/>
  <c r="G160" s="1"/>
  <c r="G169"/>
  <c r="G167" s="1"/>
  <c r="G166" s="1"/>
  <c r="G175"/>
  <c r="G171" s="1"/>
  <c r="G190"/>
  <c r="G188" s="1"/>
  <c r="G215"/>
  <c r="G225"/>
  <c r="G224" s="1"/>
  <c r="G248"/>
  <c r="G247" s="1"/>
  <c r="G246" s="1"/>
  <c r="G245" s="1"/>
  <c r="G244" s="1"/>
  <c r="G243" s="1"/>
  <c r="E9" i="2"/>
  <c r="E8" s="1"/>
  <c r="D34"/>
  <c r="G159" i="1" l="1"/>
  <c r="G214"/>
  <c r="G130"/>
  <c r="G129" s="1"/>
  <c r="D21" i="2" s="1"/>
  <c r="D25"/>
  <c r="G238" i="1"/>
  <c r="G234"/>
  <c r="G44"/>
  <c r="G187"/>
  <c r="G189"/>
  <c r="G174"/>
  <c r="G172" s="1"/>
  <c r="G113"/>
  <c r="G87"/>
  <c r="H87" s="1"/>
  <c r="H86" s="1"/>
  <c r="H80" s="1"/>
  <c r="H79" s="1"/>
  <c r="G118"/>
  <c r="G25"/>
  <c r="G242"/>
  <c r="D33" i="2"/>
  <c r="D32" s="1"/>
  <c r="G15" i="1"/>
  <c r="G14" s="1"/>
  <c r="G168"/>
  <c r="G73"/>
  <c r="G112" l="1"/>
  <c r="G111" s="1"/>
  <c r="G110" s="1"/>
  <c r="G158"/>
  <c r="G149" s="1"/>
  <c r="G213"/>
  <c r="G212" s="1"/>
  <c r="G211" s="1"/>
  <c r="G24"/>
  <c r="G23" s="1"/>
  <c r="G22" s="1"/>
  <c r="D10" i="2" s="1"/>
  <c r="D29"/>
  <c r="D28" s="1"/>
  <c r="G43" i="1"/>
  <c r="G42" s="1"/>
  <c r="G41" s="1"/>
  <c r="G86"/>
  <c r="G80" s="1"/>
  <c r="G79" s="1"/>
  <c r="G173"/>
  <c r="G72"/>
  <c r="G71" s="1"/>
  <c r="G70" s="1"/>
  <c r="H73"/>
  <c r="D9" i="2"/>
  <c r="G109" i="1" l="1"/>
  <c r="D20" i="2"/>
  <c r="D19" s="1"/>
  <c r="G97" i="1"/>
  <c r="D18" i="2" s="1"/>
  <c r="D26"/>
  <c r="D24" s="1"/>
  <c r="G13" i="1"/>
  <c r="D31" i="2"/>
  <c r="D30" s="1"/>
  <c r="G210" i="1"/>
  <c r="D12" i="2"/>
  <c r="D8" s="1"/>
  <c r="G78" i="1"/>
  <c r="G77" s="1"/>
  <c r="H72"/>
  <c r="H71" s="1"/>
  <c r="D16" i="2" l="1"/>
  <c r="D15" s="1"/>
  <c r="H78" i="1"/>
  <c r="H77" s="1"/>
  <c r="H70" l="1"/>
  <c r="G69"/>
  <c r="G12" s="1"/>
  <c r="E16" i="2"/>
  <c r="E15" s="1"/>
  <c r="D14" l="1"/>
  <c r="E14" s="1"/>
  <c r="E13" s="1"/>
  <c r="E36" s="1"/>
  <c r="D13"/>
  <c r="D36" s="1"/>
  <c r="H69" i="1"/>
  <c r="H12" s="1"/>
</calcChain>
</file>

<file path=xl/sharedStrings.xml><?xml version="1.0" encoding="utf-8"?>
<sst xmlns="http://schemas.openxmlformats.org/spreadsheetml/2006/main" count="558" uniqueCount="202">
  <si>
    <t xml:space="preserve">Коммунальное хозяйство </t>
  </si>
  <si>
    <t>Резервные фонды</t>
  </si>
  <si>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</si>
  <si>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</si>
  <si>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</si>
  <si>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</si>
  <si>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</si>
  <si>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</si>
  <si>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</si>
  <si>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</si>
  <si>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</si>
  <si>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</si>
  <si>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</si>
  <si>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</si>
  <si>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</si>
  <si>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</si>
  <si>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Национальная оборона</t>
  </si>
  <si>
    <t>Мобилизационная и вневойсковая подготовка</t>
  </si>
  <si>
    <t>Благоустройство</t>
  </si>
  <si>
    <t xml:space="preserve">В том числе за счет субвенций </t>
  </si>
  <si>
    <t>Всего</t>
  </si>
  <si>
    <t>07</t>
  </si>
  <si>
    <t xml:space="preserve">Руководство и управление в сфере установленных функций </t>
  </si>
  <si>
    <t>Приложение № 4</t>
  </si>
  <si>
    <t>03</t>
  </si>
  <si>
    <t>Резервные  фонды</t>
  </si>
  <si>
    <t>Резервные  фонды местных администраций</t>
  </si>
  <si>
    <t>Национальная экономика</t>
  </si>
  <si>
    <t>Связь и информатика</t>
  </si>
  <si>
    <t>Социальная политика</t>
  </si>
  <si>
    <t>Пенсионное обеспечение</t>
  </si>
  <si>
    <t>02</t>
  </si>
  <si>
    <t>Национальная безопасность и правоохранительная деятельность</t>
  </si>
  <si>
    <t>Органы юстиции</t>
  </si>
  <si>
    <t>Общеэкономические вопросы</t>
  </si>
  <si>
    <t xml:space="preserve">Культура, кинематография </t>
  </si>
  <si>
    <t>Непрограммные расходы</t>
  </si>
  <si>
    <t>Культура, кинематография</t>
  </si>
  <si>
    <t>Резервные средства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</si>
  <si>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</si>
  <si>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</si>
  <si>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Общеэкономические  вопросы</t>
  </si>
  <si>
    <t>Коммунальное хозяйство</t>
  </si>
  <si>
    <t xml:space="preserve">Ведомственная структура расходов бюджета </t>
  </si>
  <si>
    <t xml:space="preserve">Иные выплаты персоналу государственных(муниципальных) органов,за исключением фонда оплаты труда </t>
  </si>
  <si>
    <t>Прочая закупка товаров,работ и услуг для обеспечения государственных(муниципальных )нужд</t>
  </si>
  <si>
    <t>Иные выплаты персоналу казенных учреждений, за исключением фонда оплаты труда</t>
  </si>
  <si>
    <t>00</t>
  </si>
  <si>
    <t xml:space="preserve">Иные межбюджетные трансферты </t>
  </si>
  <si>
    <t>Пособия, компенсации  и иные социальные  выплаты гражданам , кроме публичных нормативных обязательств</t>
  </si>
  <si>
    <t>Иные бюджетные ассигнования</t>
  </si>
  <si>
    <t>Иные закупки товаров,работ и услуг для обеспечения государственных(муниципальных )нужд</t>
  </si>
  <si>
    <t>Расходы на выплату персоналу казенных учреждений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</si>
  <si>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</si>
  <si>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</si>
  <si>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6000000000</t>
  </si>
  <si>
    <t>6000007050</t>
  </si>
  <si>
    <t>Уплата налогов,сборов и иных платежей</t>
  </si>
  <si>
    <t>0700000000</t>
  </si>
  <si>
    <t>Дорожное хозяйство (дорожные фонды)</t>
  </si>
  <si>
    <t>0500000000</t>
  </si>
  <si>
    <t>0510000000</t>
  </si>
  <si>
    <t>Подпрограмма 1 «Содержание уличного освещения»</t>
  </si>
  <si>
    <t>Подпрограмма 1.«Развитие культуры"</t>
  </si>
  <si>
    <t>Дорожное хозяйство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</si>
  <si>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</si>
  <si>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</si>
  <si>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</si>
  <si>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</si>
  <si>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Физическая культура и спорт</t>
  </si>
  <si>
    <t>Физическая культура</t>
  </si>
  <si>
    <t>муниципального образования сельское поселение Мулымья</t>
  </si>
  <si>
    <t>Администрация сельское поселение Мулымья</t>
  </si>
  <si>
    <t>Расходы на обеспечение функций органами местного самоуправлени</t>
  </si>
  <si>
    <t>0230000000</t>
  </si>
  <si>
    <t>0210000000</t>
  </si>
  <si>
    <t>0210100000</t>
  </si>
  <si>
    <t>0210176100</t>
  </si>
  <si>
    <t>Подпрограмма 3 «Санитарная очистка сельского поселения Мулымья»</t>
  </si>
  <si>
    <t>0400000000</t>
  </si>
  <si>
    <t>0400274190</t>
  </si>
  <si>
    <t>0400374190</t>
  </si>
  <si>
    <t>0100982300</t>
  </si>
  <si>
    <t>01009S2300</t>
  </si>
  <si>
    <t>Уплат налога на имущество организаций и земельного налога</t>
  </si>
  <si>
    <t>Иные межбюджетные трансферты</t>
  </si>
  <si>
    <t>Расходы на  выплаты персоналу государственных(муниципальных) органов</t>
  </si>
  <si>
    <t>Фонд оплаты труда государственных(муниципальных) органов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</si>
  <si>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</si>
  <si>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Фонд оплаты труда государственных(муниципальных) органов.</t>
  </si>
  <si>
    <t>Уплата налогов, сборов и иных платежей</t>
  </si>
  <si>
    <t xml:space="preserve">Уплата прочих налогов, сборов </t>
  </si>
  <si>
    <t>Расходы на выплаты персоналу государственных(муниципальных) органов</t>
  </si>
  <si>
    <t>Закупка товаров, работ,услуг в сфере информационно-коммуникационных технологий</t>
  </si>
  <si>
    <t>Фонд оплаты труда казенных учреждений.</t>
  </si>
  <si>
    <t>Закупка товаров, работ , услуг в сфере информационно-коммуникационных технологий</t>
  </si>
  <si>
    <t xml:space="preserve">Уплата прочих налогов,сборов 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</si>
  <si>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</si>
  <si>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</si>
  <si>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</si>
  <si>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</si>
  <si>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</si>
  <si>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</si>
  <si>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Мероприятия по содействию трудоустройства граждан (бюджет округа)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</si>
  <si>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</si>
  <si>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</si>
  <si>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0200000000</t>
  </si>
  <si>
    <t>Основное мероприятие "Организация освещения улиц"</t>
  </si>
  <si>
    <t xml:space="preserve">Уличное освещение </t>
  </si>
  <si>
    <t>Основное мероприятие "Улучшение экологической обстановки на территории поселения"</t>
  </si>
  <si>
    <t>0230176500</t>
  </si>
  <si>
    <t>Подпрограмма 4 "Прочее благоустройство"</t>
  </si>
  <si>
    <t>0240000000</t>
  </si>
  <si>
    <t>Основное мероприятие "Создание благоприятных условий для проживания и отдыха жителей сельского поселения Мулымья"</t>
  </si>
  <si>
    <t>Создание благоприятных условий для проживания и отдыха жителей</t>
  </si>
  <si>
    <t>Другие вопросы в области жилищно-коммунального хозяйства</t>
  </si>
  <si>
    <t>Основное мероприятие "Расходы на обеспечение деятельности учреждения"</t>
  </si>
  <si>
    <t>0510100000</t>
  </si>
  <si>
    <t>0510100590</t>
  </si>
  <si>
    <t>Дополнительное пенсионное обеспечение отдельных категорий граждан за счет средств бюджета поселения</t>
  </si>
  <si>
    <t>Глава (высшее должностное лицо) муниципального образования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</si>
  <si>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</si>
  <si>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</si>
  <si>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Осуществление полномочий по государственной регистрации актов гражданского состояния (Федеральный бюджет)</t>
  </si>
  <si>
    <t>Основное мероприятие «Формирование электронной администрации»</t>
  </si>
  <si>
    <t>Основное мероприятий "Обеспечение социальных гарантий и компенсаций работникам администрации поселения"</t>
  </si>
  <si>
    <t xml:space="preserve">Мероприятия по содействию трудоустройства граждан 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</si>
  <si>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 выполнения отдельных полномочий</t>
  </si>
  <si>
    <t>Расходы на реализацию полномочий в сфере жилищно-коммунального комплекса (бюджет района)</t>
  </si>
  <si>
    <t>Расходы на реализацию полномочий в сфере жилищно-коммунального комплекса (бюджет автономного округа)</t>
  </si>
  <si>
    <t>0241000000</t>
  </si>
  <si>
    <t>0700100000</t>
  </si>
  <si>
    <t>0700102030</t>
  </si>
  <si>
    <t>0700102040</t>
  </si>
  <si>
    <t>0700102400</t>
  </si>
  <si>
    <t>0700159300</t>
  </si>
  <si>
    <t>07001D9300</t>
  </si>
  <si>
    <t>0700500000</t>
  </si>
  <si>
    <t>0700502400</t>
  </si>
  <si>
    <t>0700270220</t>
  </si>
  <si>
    <t>0700200000</t>
  </si>
  <si>
    <t>0240176500</t>
  </si>
  <si>
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2019 год</t>
  </si>
  <si>
    <t xml:space="preserve"> 2019 год (рублей)</t>
  </si>
  <si>
    <t>на 2019 год</t>
  </si>
  <si>
    <t>Сумма на 2019 год ( рублей)</t>
  </si>
  <si>
    <t>0700S02040</t>
  </si>
  <si>
    <t>Иные межбюджетные трансферты (Софинансирование)</t>
  </si>
  <si>
    <t>Иные межбюджтеные трансферты</t>
  </si>
  <si>
    <t>к  решению Совета</t>
  </si>
  <si>
    <t>Муниципальная программа «Организация деятельности администрации сельского поселения Мулымья на 2019 год и на плановый период 2020 и 2021 годов»</t>
  </si>
  <si>
    <t>Муниципальная программа «Содержание и текущий ремонт внутрипоселковых дорог сельского поселения Мулымья на 2019 год и на плановый период 2020 и 2021 годов»</t>
  </si>
  <si>
    <t>Муниципальная программа «Развитие культуры, молодежной политики, физической культуры и спорта в сельском поселении Мулымья на 2019 год и на плановый период 2020 и 2021 годов»</t>
  </si>
  <si>
    <t>090000000</t>
  </si>
  <si>
    <t>Расходы на содействие развитию исторических и иных местных традиций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</si>
  <si>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 (софинансирвоание)</t>
  </si>
  <si>
    <t>Расходы в целях исполнения целевых показателей на повышения оплаты труда работников муниципальных учреждений культуры  (бюджет округа)</t>
  </si>
  <si>
    <t>Расходы в целях исполнения целевых показателей на повышения оплаты труда работников муниципальных учреждений культуры  (софинансирование)</t>
  </si>
  <si>
    <t>6000072580</t>
  </si>
  <si>
    <t>60000S2580</t>
  </si>
  <si>
    <t>05</t>
  </si>
  <si>
    <t>Безмозмездные перечисления бюджетам (администрирование)</t>
  </si>
  <si>
    <t>Расходы по обеспечению переданных полномочий</t>
  </si>
  <si>
    <t>60000S2591</t>
  </si>
  <si>
    <t>6000082591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</si>
  <si>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Мулымья на 2019 год и на плановый период 2020 и 2021 годов»</t>
  </si>
  <si>
    <t xml:space="preserve">Муниципальная программа «Благоустройство территории сельского поселения Мулымья на 2019 год и на плановый период 2020 и 2021 годов» </t>
  </si>
  <si>
    <t>0700100540</t>
  </si>
  <si>
    <t>Муниципальная  программа "Обслуживание деятельности администрации сельского поселения Мулымья на 2018 и плановый период до 2022 года</t>
  </si>
  <si>
    <t>Муниципальная программа "Организация деятельности администрации сельского поселения Мулымья на 2017 год и на плановый период 2018 и 2019 годы"</t>
  </si>
  <si>
    <t>Молодежная политика</t>
  </si>
  <si>
    <t>0900100590</t>
  </si>
  <si>
    <t>Другие экономические санкции</t>
  </si>
  <si>
    <t>0900185060</t>
  </si>
  <si>
    <t>0900100000</t>
  </si>
  <si>
    <t>09001S5060</t>
  </si>
  <si>
    <t>0510175150</t>
  </si>
  <si>
    <t>0700175150</t>
  </si>
  <si>
    <t>0900175150</t>
  </si>
  <si>
    <t>0700151180</t>
  </si>
  <si>
    <t>0900000000</t>
  </si>
  <si>
    <t>Приложение № 2</t>
  </si>
  <si>
    <t>к    решению Совета депутатов №</t>
  </si>
  <si>
    <t>депутатов сп Мулымья</t>
  </si>
  <si>
    <t>0400289190</t>
  </si>
  <si>
    <t>Основное мероприятие «Ремонт автомобильных дорог общего пользования местного значения»</t>
  </si>
  <si>
    <t>1001182420</t>
  </si>
  <si>
    <t>1001000000</t>
  </si>
  <si>
    <t>Муниципальная программа «Развитие исторических и иных
местных традиций в связи с юбилейными 
датами населенных пунктов в сельском
поселении Мулымья»</t>
  </si>
  <si>
    <t>Расходы на софинансирование содействие развитию исторических и иных местных традиций</t>
  </si>
  <si>
    <t>10011S0000</t>
  </si>
  <si>
    <t>10011S2420</t>
  </si>
  <si>
    <t>1001180000</t>
  </si>
  <si>
    <t>0510185160</t>
  </si>
  <si>
    <t>0240195550</t>
  </si>
  <si>
    <t xml:space="preserve">Расходы по благоустройству общественных территорий поселений </t>
  </si>
  <si>
    <t>0240170990</t>
  </si>
  <si>
    <t>0520100590</t>
  </si>
  <si>
    <t>6000002190</t>
  </si>
  <si>
    <t>Мероприятия по предупреждению и ликвидации последствий ЧС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</si>
  <si>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</si>
  <si>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от  10.06.2019г. № 51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</si>
</sst>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"/>
    <numFmt numFmtId="166" formatCode="0000000"/>
    <numFmt numFmtId="167" formatCode="#,##0.0"/>
    <numFmt numFmtId="168" formatCode="#,##0.00\ _₽"/>
  </numFmts>
  <fonts count="22">
    <font>
      <sz val="10"/>
      <name val="Times New Roman CYR"/>
      <charset val="204"/>
    </font>
    <font>
      <sz val="10"/>
      <name val="Times New Roman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sz val="10"/>
      <name val="Cambria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i/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201">
    <xf numFmtId="0" fontId="0" fillId="0" borderId="0" xfId="0"/>
    <xf numFmtId="0" fontId="4" fillId="0" borderId="0" xfId="3" applyNumberFormat="1" applyFont="1" applyFill="1" applyAlignment="1" applyProtection="1">
      <protection hidden="1"/>
    </xf>
    <xf numFmtId="0" fontId="5" fillId="0" borderId="0" xfId="3" applyFont="1"/>
    <xf numFmtId="0" fontId="5" fillId="0" borderId="0" xfId="3" applyNumberFormat="1" applyFont="1" applyFill="1" applyAlignment="1" applyProtection="1">
      <protection hidden="1"/>
    </xf>
    <xf numFmtId="0" fontId="7" fillId="0" borderId="0" xfId="3" applyFont="1"/>
    <xf numFmtId="0" fontId="5" fillId="0" borderId="1" xfId="3" applyNumberFormat="1" applyFont="1" applyFill="1" applyBorder="1" applyAlignment="1" applyProtection="1">
      <alignment horizontal="center" vertical="center"/>
      <protection hidden="1"/>
    </xf>
    <xf numFmtId="164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protection hidden="1"/>
    </xf>
    <xf numFmtId="0" fontId="5" fillId="0" borderId="0" xfId="3" applyFont="1" applyFill="1"/>
    <xf numFmtId="164" fontId="8" fillId="0" borderId="1" xfId="3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5" fillId="0" borderId="0" xfId="2" applyFont="1" applyProtection="1">
      <protection hidden="1"/>
    </xf>
    <xf numFmtId="0" fontId="5" fillId="0" borderId="0" xfId="2" applyFont="1"/>
    <xf numFmtId="0" fontId="6" fillId="0" borderId="0" xfId="2" applyFont="1"/>
    <xf numFmtId="0" fontId="8" fillId="0" borderId="0" xfId="2" applyFont="1"/>
    <xf numFmtId="165" fontId="6" fillId="0" borderId="1" xfId="2" applyNumberFormat="1" applyFont="1" applyFill="1" applyBorder="1" applyAlignment="1" applyProtection="1">
      <alignment wrapText="1"/>
      <protection hidden="1"/>
    </xf>
    <xf numFmtId="0" fontId="4" fillId="0" borderId="0" xfId="2" applyFont="1"/>
    <xf numFmtId="165" fontId="7" fillId="0" borderId="1" xfId="2" applyNumberFormat="1" applyFont="1" applyFill="1" applyBorder="1" applyAlignment="1" applyProtection="1">
      <alignment wrapText="1"/>
      <protection hidden="1"/>
    </xf>
    <xf numFmtId="165" fontId="9" fillId="0" borderId="1" xfId="2" applyNumberFormat="1" applyFont="1" applyFill="1" applyBorder="1" applyAlignment="1" applyProtection="1">
      <alignment wrapText="1"/>
      <protection hidden="1"/>
    </xf>
    <xf numFmtId="165" fontId="10" fillId="0" borderId="1" xfId="2" applyNumberFormat="1" applyFont="1" applyFill="1" applyBorder="1" applyAlignment="1" applyProtection="1">
      <alignment wrapText="1"/>
      <protection hidden="1"/>
    </xf>
    <xf numFmtId="0" fontId="5" fillId="0" borderId="0" xfId="2" applyFont="1" applyAlignment="1"/>
    <xf numFmtId="0" fontId="7" fillId="0" borderId="0" xfId="2" applyFont="1"/>
    <xf numFmtId="0" fontId="5" fillId="0" borderId="0" xfId="2" applyFont="1" applyAlignment="1" applyProtection="1">
      <protection hidden="1"/>
    </xf>
    <xf numFmtId="167" fontId="7" fillId="0" borderId="0" xfId="2" applyNumberFormat="1" applyFont="1"/>
    <xf numFmtId="0" fontId="7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2" applyNumberFormat="1" applyFont="1" applyFill="1" applyBorder="1" applyAlignment="1" applyProtection="1">
      <alignment horizontal="centerContinuous" vertical="center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2" applyFont="1" applyBorder="1" applyAlignment="1">
      <alignment horizontal="center" vertical="center"/>
    </xf>
    <xf numFmtId="0" fontId="7" fillId="0" borderId="9" xfId="2" applyNumberFormat="1" applyFont="1" applyFill="1" applyBorder="1" applyAlignment="1" applyProtection="1">
      <alignment horizontal="center" vertical="center"/>
      <protection hidden="1"/>
    </xf>
    <xf numFmtId="164" fontId="4" fillId="2" borderId="1" xfId="3" applyNumberFormat="1" applyFont="1" applyFill="1" applyBorder="1" applyAlignment="1" applyProtection="1">
      <alignment wrapText="1"/>
      <protection hidden="1"/>
    </xf>
    <xf numFmtId="49" fontId="5" fillId="0" borderId="1" xfId="3" applyNumberFormat="1" applyFont="1" applyFill="1" applyBorder="1" applyAlignment="1" applyProtection="1">
      <alignment horizontal="right" wrapText="1"/>
      <protection hidden="1"/>
    </xf>
    <xf numFmtId="165" fontId="5" fillId="0" borderId="1" xfId="3" applyNumberFormat="1" applyFont="1" applyFill="1" applyBorder="1" applyAlignment="1" applyProtection="1">
      <alignment horizontal="right" wrapText="1"/>
      <protection hidden="1"/>
    </xf>
    <xf numFmtId="0" fontId="5" fillId="0" borderId="10" xfId="3" applyNumberFormat="1" applyFont="1" applyFill="1" applyBorder="1" applyAlignment="1" applyProtection="1">
      <alignment horizontal="center" vertical="center"/>
      <protection hidden="1"/>
    </xf>
    <xf numFmtId="0" fontId="5" fillId="0" borderId="11" xfId="3" applyNumberFormat="1" applyFont="1" applyFill="1" applyBorder="1" applyAlignment="1" applyProtection="1">
      <alignment horizontal="center" vertical="center"/>
      <protection hidden="1"/>
    </xf>
    <xf numFmtId="0" fontId="5" fillId="0" borderId="13" xfId="3" applyNumberFormat="1" applyFont="1" applyFill="1" applyBorder="1" applyAlignment="1" applyProtection="1">
      <alignment horizontal="center" vertical="center"/>
      <protection hidden="1"/>
    </xf>
    <xf numFmtId="0" fontId="4" fillId="2" borderId="13" xfId="3" applyNumberFormat="1" applyFont="1" applyFill="1" applyBorder="1" applyAlignment="1" applyProtection="1">
      <alignment wrapText="1"/>
      <protection hidden="1"/>
    </xf>
    <xf numFmtId="0" fontId="5" fillId="0" borderId="13" xfId="3" applyNumberFormat="1" applyFont="1" applyFill="1" applyBorder="1" applyAlignment="1" applyProtection="1">
      <alignment wrapText="1"/>
      <protection hidden="1"/>
    </xf>
    <xf numFmtId="0" fontId="8" fillId="0" borderId="13" xfId="3" applyNumberFormat="1" applyFont="1" applyFill="1" applyBorder="1" applyAlignment="1" applyProtection="1">
      <alignment wrapText="1"/>
      <protection hidden="1"/>
    </xf>
    <xf numFmtId="167" fontId="5" fillId="0" borderId="0" xfId="2" applyNumberFormat="1" applyFont="1"/>
    <xf numFmtId="167" fontId="6" fillId="0" borderId="0" xfId="2" applyNumberFormat="1" applyFont="1" applyFill="1" applyBorder="1" applyAlignment="1" applyProtection="1">
      <protection hidden="1"/>
    </xf>
    <xf numFmtId="0" fontId="8" fillId="0" borderId="0" xfId="3" applyFont="1"/>
    <xf numFmtId="165" fontId="8" fillId="0" borderId="1" xfId="3" applyNumberFormat="1" applyFont="1" applyFill="1" applyBorder="1" applyAlignment="1" applyProtection="1">
      <alignment horizontal="right" wrapText="1"/>
      <protection hidden="1"/>
    </xf>
    <xf numFmtId="49" fontId="8" fillId="0" borderId="1" xfId="3" applyNumberFormat="1" applyFont="1" applyFill="1" applyBorder="1" applyAlignment="1" applyProtection="1">
      <alignment horizontal="right" wrapText="1"/>
      <protection hidden="1"/>
    </xf>
    <xf numFmtId="165" fontId="8" fillId="0" borderId="1" xfId="3" applyNumberFormat="1" applyFont="1" applyFill="1" applyBorder="1" applyAlignment="1" applyProtection="1">
      <protection hidden="1"/>
    </xf>
    <xf numFmtId="0" fontId="1" fillId="0" borderId="13" xfId="3" applyNumberFormat="1" applyFont="1" applyFill="1" applyBorder="1" applyAlignment="1" applyProtection="1">
      <alignment wrapText="1"/>
      <protection hidden="1"/>
    </xf>
    <xf numFmtId="164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protection hidden="1"/>
    </xf>
    <xf numFmtId="0" fontId="11" fillId="0" borderId="13" xfId="3" applyNumberFormat="1" applyFont="1" applyFill="1" applyBorder="1" applyAlignment="1" applyProtection="1">
      <alignment wrapText="1"/>
      <protection hidden="1"/>
    </xf>
    <xf numFmtId="164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0" fontId="0" fillId="0" borderId="13" xfId="3" applyNumberFormat="1" applyFont="1" applyFill="1" applyBorder="1" applyAlignment="1" applyProtection="1">
      <alignment wrapText="1"/>
      <protection hidden="1"/>
    </xf>
    <xf numFmtId="49" fontId="11" fillId="0" borderId="1" xfId="3" applyNumberFormat="1" applyFont="1" applyFill="1" applyBorder="1" applyAlignment="1" applyProtection="1">
      <alignment horizontal="right" wrapText="1"/>
      <protection hidden="1"/>
    </xf>
    <xf numFmtId="0" fontId="8" fillId="0" borderId="0" xfId="3" applyNumberFormat="1" applyFont="1" applyFill="1" applyBorder="1" applyAlignment="1" applyProtection="1">
      <alignment wrapText="1"/>
      <protection hidden="1"/>
    </xf>
    <xf numFmtId="164" fontId="8" fillId="0" borderId="0" xfId="3" applyNumberFormat="1" applyFont="1" applyFill="1" applyBorder="1" applyAlignment="1" applyProtection="1">
      <alignment wrapText="1"/>
      <protection hidden="1"/>
    </xf>
    <xf numFmtId="165" fontId="8" fillId="0" borderId="0" xfId="3" applyNumberFormat="1" applyFont="1" applyFill="1" applyBorder="1" applyAlignment="1" applyProtection="1">
      <alignment wrapText="1"/>
      <protection hidden="1"/>
    </xf>
    <xf numFmtId="0" fontId="8" fillId="0" borderId="0" xfId="3" applyFont="1" applyFill="1" applyBorder="1"/>
    <xf numFmtId="0" fontId="1" fillId="0" borderId="0" xfId="3" applyNumberFormat="1" applyFont="1" applyFill="1" applyBorder="1" applyAlignment="1" applyProtection="1">
      <alignment wrapText="1"/>
      <protection hidden="1"/>
    </xf>
    <xf numFmtId="164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protection hidden="1"/>
    </xf>
    <xf numFmtId="0" fontId="5" fillId="0" borderId="0" xfId="3" applyFont="1" applyFill="1" applyBorder="1"/>
    <xf numFmtId="0" fontId="6" fillId="3" borderId="15" xfId="2" applyNumberFormat="1" applyFont="1" applyFill="1" applyBorder="1" applyAlignment="1" applyProtection="1">
      <alignment horizontal="left"/>
      <protection hidden="1"/>
    </xf>
    <xf numFmtId="0" fontId="6" fillId="0" borderId="1" xfId="2" applyNumberFormat="1" applyFont="1" applyFill="1" applyBorder="1" applyAlignment="1" applyProtection="1">
      <alignment wrapText="1"/>
      <protection hidden="1"/>
    </xf>
    <xf numFmtId="0" fontId="7" fillId="0" borderId="1" xfId="2" applyNumberFormat="1" applyFont="1" applyFill="1" applyBorder="1" applyAlignment="1" applyProtection="1">
      <alignment wrapText="1"/>
      <protection hidden="1"/>
    </xf>
    <xf numFmtId="0" fontId="9" fillId="0" borderId="1" xfId="2" applyNumberFormat="1" applyFont="1" applyFill="1" applyBorder="1" applyAlignment="1" applyProtection="1">
      <alignment wrapText="1"/>
      <protection hidden="1"/>
    </xf>
    <xf numFmtId="0" fontId="10" fillId="0" borderId="1" xfId="2" applyNumberFormat="1" applyFont="1" applyFill="1" applyBorder="1" applyAlignment="1" applyProtection="1">
      <alignment wrapText="1"/>
      <protection hidden="1"/>
    </xf>
    <xf numFmtId="49" fontId="15" fillId="0" borderId="0" xfId="0" applyNumberFormat="1" applyFont="1" applyAlignment="1">
      <alignment wrapText="1"/>
    </xf>
    <xf numFmtId="0" fontId="15" fillId="4" borderId="1" xfId="0" applyNumberFormat="1" applyFont="1" applyFill="1" applyBorder="1" applyAlignment="1" applyProtection="1">
      <alignment wrapText="1"/>
    </xf>
    <xf numFmtId="165" fontId="11" fillId="0" borderId="1" xfId="3" applyNumberFormat="1" applyFont="1" applyFill="1" applyBorder="1" applyAlignment="1" applyProtection="1">
      <alignment horizontal="right" wrapText="1"/>
      <protection hidden="1"/>
    </xf>
    <xf numFmtId="0" fontId="11" fillId="0" borderId="0" xfId="3" applyFont="1"/>
    <xf numFmtId="49" fontId="0" fillId="0" borderId="1" xfId="3" applyNumberFormat="1" applyFont="1" applyFill="1" applyBorder="1" applyAlignment="1" applyProtection="1">
      <alignment horizontal="right" wrapText="1"/>
      <protection hidden="1"/>
    </xf>
    <xf numFmtId="0" fontId="5" fillId="0" borderId="0" xfId="3" applyFont="1" applyAlignment="1">
      <alignment horizontal="center"/>
    </xf>
    <xf numFmtId="164" fontId="4" fillId="2" borderId="1" xfId="3" applyNumberFormat="1" applyFont="1" applyFill="1" applyBorder="1" applyAlignment="1" applyProtection="1">
      <alignment horizontal="center" wrapText="1"/>
      <protection hidden="1"/>
    </xf>
    <xf numFmtId="49" fontId="8" fillId="0" borderId="1" xfId="3" applyNumberFormat="1" applyFont="1" applyFill="1" applyBorder="1" applyAlignment="1" applyProtection="1">
      <alignment horizontal="center" wrapText="1"/>
      <protection hidden="1"/>
    </xf>
    <xf numFmtId="49" fontId="5" fillId="0" borderId="1" xfId="3" applyNumberFormat="1" applyFont="1" applyFill="1" applyBorder="1" applyAlignment="1" applyProtection="1">
      <alignment horizontal="center" wrapText="1"/>
      <protection hidden="1"/>
    </xf>
    <xf numFmtId="49" fontId="11" fillId="0" borderId="1" xfId="3" applyNumberFormat="1" applyFont="1" applyFill="1" applyBorder="1" applyAlignment="1" applyProtection="1">
      <alignment horizontal="center" wrapText="1"/>
      <protection hidden="1"/>
    </xf>
    <xf numFmtId="49" fontId="0" fillId="0" borderId="1" xfId="3" applyNumberFormat="1" applyFont="1" applyFill="1" applyBorder="1" applyAlignment="1" applyProtection="1">
      <alignment horizontal="center" wrapText="1"/>
      <protection hidden="1"/>
    </xf>
    <xf numFmtId="49" fontId="1" fillId="0" borderId="1" xfId="3" applyNumberFormat="1" applyFont="1" applyFill="1" applyBorder="1" applyAlignment="1" applyProtection="1">
      <alignment horizontal="center" wrapText="1"/>
      <protection hidden="1"/>
    </xf>
    <xf numFmtId="166" fontId="8" fillId="0" borderId="0" xfId="3" applyNumberFormat="1" applyFont="1" applyFill="1" applyBorder="1" applyAlignment="1" applyProtection="1">
      <alignment horizontal="center"/>
      <protection hidden="1"/>
    </xf>
    <xf numFmtId="166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11" xfId="3" applyNumberFormat="1" applyFont="1" applyFill="1" applyBorder="1" applyAlignment="1" applyProtection="1">
      <alignment horizontal="center"/>
      <protection hidden="1"/>
    </xf>
    <xf numFmtId="0" fontId="5" fillId="0" borderId="1" xfId="3" applyNumberFormat="1" applyFont="1" applyFill="1" applyBorder="1" applyAlignment="1" applyProtection="1">
      <alignment horizontal="center"/>
      <protection hidden="1"/>
    </xf>
    <xf numFmtId="0" fontId="5" fillId="0" borderId="0" xfId="2" applyFont="1" applyFill="1"/>
    <xf numFmtId="0" fontId="8" fillId="0" borderId="0" xfId="2" applyFont="1" applyFill="1"/>
    <xf numFmtId="0" fontId="4" fillId="0" borderId="0" xfId="2" applyFont="1" applyFill="1"/>
    <xf numFmtId="0" fontId="5" fillId="0" borderId="0" xfId="2" applyFont="1" applyFill="1" applyBorder="1"/>
    <xf numFmtId="0" fontId="17" fillId="0" borderId="19" xfId="0" applyFont="1" applyBorder="1" applyAlignment="1">
      <alignment horizontal="left" wrapText="1"/>
    </xf>
    <xf numFmtId="165" fontId="1" fillId="0" borderId="1" xfId="3" applyNumberFormat="1" applyFont="1" applyFill="1" applyBorder="1" applyAlignment="1" applyProtection="1">
      <alignment horizontal="right" wrapText="1"/>
      <protection hidden="1"/>
    </xf>
    <xf numFmtId="49" fontId="1" fillId="0" borderId="1" xfId="3" applyNumberFormat="1" applyFont="1" applyFill="1" applyBorder="1" applyAlignment="1" applyProtection="1">
      <alignment horizontal="right" wrapText="1"/>
      <protection hidden="1"/>
    </xf>
    <xf numFmtId="0" fontId="5" fillId="5" borderId="0" xfId="3" applyFont="1" applyFill="1"/>
    <xf numFmtId="0" fontId="5" fillId="5" borderId="13" xfId="3" applyNumberFormat="1" applyFont="1" applyFill="1" applyBorder="1" applyAlignment="1" applyProtection="1">
      <alignment wrapText="1"/>
      <protection hidden="1"/>
    </xf>
    <xf numFmtId="164" fontId="5" fillId="5" borderId="1" xfId="3" applyNumberFormat="1" applyFont="1" applyFill="1" applyBorder="1" applyAlignment="1" applyProtection="1">
      <alignment wrapText="1"/>
      <protection hidden="1"/>
    </xf>
    <xf numFmtId="165" fontId="5" fillId="5" borderId="1" xfId="3" applyNumberFormat="1" applyFont="1" applyFill="1" applyBorder="1" applyAlignment="1" applyProtection="1">
      <alignment wrapText="1"/>
      <protection hidden="1"/>
    </xf>
    <xf numFmtId="165" fontId="5" fillId="5" borderId="1" xfId="3" applyNumberFormat="1" applyFont="1" applyFill="1" applyBorder="1" applyAlignment="1" applyProtection="1">
      <protection hidden="1"/>
    </xf>
    <xf numFmtId="49" fontId="5" fillId="5" borderId="1" xfId="3" applyNumberFormat="1" applyFont="1" applyFill="1" applyBorder="1" applyAlignment="1" applyProtection="1">
      <alignment horizontal="center" wrapText="1"/>
      <protection hidden="1"/>
    </xf>
    <xf numFmtId="49" fontId="15" fillId="0" borderId="1" xfId="0" applyNumberFormat="1" applyFont="1" applyBorder="1" applyAlignment="1">
      <alignment wrapText="1"/>
    </xf>
    <xf numFmtId="49" fontId="5" fillId="0" borderId="1" xfId="3" applyNumberFormat="1" applyFont="1" applyBorder="1" applyAlignment="1">
      <alignment wrapText="1"/>
    </xf>
    <xf numFmtId="164" fontId="5" fillId="6" borderId="1" xfId="3" applyNumberFormat="1" applyFont="1" applyFill="1" applyBorder="1" applyAlignment="1" applyProtection="1">
      <alignment wrapText="1"/>
      <protection hidden="1"/>
    </xf>
    <xf numFmtId="165" fontId="5" fillId="6" borderId="1" xfId="3" applyNumberFormat="1" applyFont="1" applyFill="1" applyBorder="1" applyAlignment="1" applyProtection="1">
      <alignment wrapText="1"/>
      <protection hidden="1"/>
    </xf>
    <xf numFmtId="165" fontId="5" fillId="6" borderId="1" xfId="3" applyNumberFormat="1" applyFont="1" applyFill="1" applyBorder="1" applyAlignment="1" applyProtection="1">
      <protection hidden="1"/>
    </xf>
    <xf numFmtId="49" fontId="5" fillId="6" borderId="1" xfId="3" applyNumberFormat="1" applyFont="1" applyFill="1" applyBorder="1" applyAlignment="1" applyProtection="1">
      <alignment horizontal="center" wrapText="1"/>
      <protection hidden="1"/>
    </xf>
    <xf numFmtId="0" fontId="5" fillId="6" borderId="0" xfId="3" applyFont="1" applyFill="1"/>
    <xf numFmtId="164" fontId="11" fillId="6" borderId="1" xfId="3" applyNumberFormat="1" applyFont="1" applyFill="1" applyBorder="1" applyAlignment="1" applyProtection="1">
      <alignment wrapText="1"/>
      <protection hidden="1"/>
    </xf>
    <xf numFmtId="165" fontId="11" fillId="6" borderId="1" xfId="3" applyNumberFormat="1" applyFont="1" applyFill="1" applyBorder="1" applyAlignment="1" applyProtection="1">
      <alignment wrapText="1"/>
      <protection hidden="1"/>
    </xf>
    <xf numFmtId="165" fontId="11" fillId="6" borderId="1" xfId="3" applyNumberFormat="1" applyFont="1" applyFill="1" applyBorder="1" applyAlignment="1" applyProtection="1">
      <protection hidden="1"/>
    </xf>
    <xf numFmtId="49" fontId="0" fillId="6" borderId="1" xfId="3" applyNumberFormat="1" applyFont="1" applyFill="1" applyBorder="1" applyAlignment="1" applyProtection="1">
      <alignment horizontal="center" wrapText="1"/>
      <protection hidden="1"/>
    </xf>
    <xf numFmtId="164" fontId="8" fillId="6" borderId="1" xfId="3" applyNumberFormat="1" applyFont="1" applyFill="1" applyBorder="1" applyAlignment="1" applyProtection="1">
      <alignment wrapText="1"/>
      <protection hidden="1"/>
    </xf>
    <xf numFmtId="0" fontId="8" fillId="6" borderId="0" xfId="3" applyFont="1" applyFill="1"/>
    <xf numFmtId="49" fontId="11" fillId="6" borderId="1" xfId="3" applyNumberFormat="1" applyFont="1" applyFill="1" applyBorder="1" applyAlignment="1" applyProtection="1">
      <alignment horizontal="center" wrapText="1"/>
      <protection hidden="1"/>
    </xf>
    <xf numFmtId="165" fontId="8" fillId="6" borderId="1" xfId="3" applyNumberFormat="1" applyFont="1" applyFill="1" applyBorder="1" applyAlignment="1" applyProtection="1">
      <alignment wrapText="1"/>
      <protection hidden="1"/>
    </xf>
    <xf numFmtId="49" fontId="8" fillId="6" borderId="1" xfId="3" applyNumberFormat="1" applyFont="1" applyFill="1" applyBorder="1" applyAlignment="1" applyProtection="1">
      <alignment horizontal="right" wrapText="1"/>
      <protection hidden="1"/>
    </xf>
    <xf numFmtId="49" fontId="8" fillId="6" borderId="1" xfId="3" applyNumberFormat="1" applyFont="1" applyFill="1" applyBorder="1" applyAlignment="1" applyProtection="1">
      <alignment horizontal="center" wrapText="1"/>
      <protection hidden="1"/>
    </xf>
    <xf numFmtId="165" fontId="8" fillId="6" borderId="1" xfId="3" applyNumberFormat="1" applyFont="1" applyFill="1" applyBorder="1" applyAlignment="1" applyProtection="1">
      <alignment horizontal="right" wrapText="1"/>
      <protection hidden="1"/>
    </xf>
    <xf numFmtId="165" fontId="8" fillId="6" borderId="1" xfId="3" applyNumberFormat="1" applyFont="1" applyFill="1" applyBorder="1" applyAlignment="1" applyProtection="1">
      <protection hidden="1"/>
    </xf>
    <xf numFmtId="2" fontId="5" fillId="0" borderId="0" xfId="3" applyNumberFormat="1" applyFont="1" applyFill="1"/>
    <xf numFmtId="2" fontId="5" fillId="0" borderId="0" xfId="3" applyNumberFormat="1" applyFont="1"/>
    <xf numFmtId="2" fontId="5" fillId="0" borderId="0" xfId="3" applyNumberFormat="1" applyFont="1" applyFill="1" applyAlignment="1">
      <alignment wrapText="1"/>
    </xf>
    <xf numFmtId="2" fontId="5" fillId="0" borderId="0" xfId="3" applyNumberFormat="1" applyFont="1" applyAlignment="1">
      <alignment wrapText="1"/>
    </xf>
    <xf numFmtId="2" fontId="0" fillId="0" borderId="0" xfId="3" applyNumberFormat="1" applyFont="1" applyFill="1" applyAlignment="1" applyProtection="1">
      <protection hidden="1"/>
    </xf>
    <xf numFmtId="2" fontId="5" fillId="0" borderId="11" xfId="3" applyNumberFormat="1" applyFont="1" applyFill="1" applyBorder="1" applyAlignment="1" applyProtection="1">
      <alignment horizontal="center" vertical="center" wrapText="1"/>
      <protection hidden="1"/>
    </xf>
    <xf numFmtId="2" fontId="5" fillId="0" borderId="12" xfId="3" applyNumberFormat="1" applyFont="1" applyFill="1" applyBorder="1" applyAlignment="1" applyProtection="1">
      <alignment horizontal="center" vertical="center" wrapText="1"/>
      <protection hidden="1"/>
    </xf>
    <xf numFmtId="2" fontId="5" fillId="0" borderId="1" xfId="3" applyNumberFormat="1" applyFont="1" applyFill="1" applyBorder="1" applyAlignment="1" applyProtection="1">
      <alignment horizontal="center" vertical="center"/>
      <protection hidden="1"/>
    </xf>
    <xf numFmtId="2" fontId="5" fillId="0" borderId="14" xfId="3" applyNumberFormat="1" applyFont="1" applyFill="1" applyBorder="1" applyAlignment="1" applyProtection="1">
      <alignment horizontal="center" vertical="center"/>
      <protection hidden="1"/>
    </xf>
    <xf numFmtId="2" fontId="5" fillId="0" borderId="0" xfId="3" applyNumberFormat="1" applyFont="1" applyFill="1" applyBorder="1" applyAlignment="1"/>
    <xf numFmtId="168" fontId="6" fillId="0" borderId="1" xfId="2" applyNumberFormat="1" applyFont="1" applyFill="1" applyBorder="1" applyAlignment="1" applyProtection="1">
      <protection hidden="1"/>
    </xf>
    <xf numFmtId="168" fontId="7" fillId="0" borderId="1" xfId="2" applyNumberFormat="1" applyFont="1" applyFill="1" applyBorder="1"/>
    <xf numFmtId="168" fontId="6" fillId="0" borderId="1" xfId="2" applyNumberFormat="1" applyFont="1" applyFill="1" applyBorder="1"/>
    <xf numFmtId="168" fontId="9" fillId="0" borderId="1" xfId="2" applyNumberFormat="1" applyFont="1" applyFill="1" applyBorder="1"/>
    <xf numFmtId="168" fontId="10" fillId="0" borderId="1" xfId="2" applyNumberFormat="1" applyFont="1" applyFill="1" applyBorder="1"/>
    <xf numFmtId="168" fontId="10" fillId="0" borderId="1" xfId="2" applyNumberFormat="1" applyFont="1" applyFill="1" applyBorder="1" applyAlignment="1" applyProtection="1">
      <protection hidden="1"/>
    </xf>
    <xf numFmtId="168" fontId="5" fillId="0" borderId="1" xfId="2" applyNumberFormat="1" applyFont="1" applyFill="1" applyBorder="1"/>
    <xf numFmtId="168" fontId="9" fillId="0" borderId="1" xfId="2" applyNumberFormat="1" applyFont="1" applyBorder="1"/>
    <xf numFmtId="168" fontId="5" fillId="0" borderId="1" xfId="2" applyNumberFormat="1" applyFont="1" applyBorder="1"/>
    <xf numFmtId="168" fontId="10" fillId="0" borderId="1" xfId="2" applyNumberFormat="1" applyFont="1" applyBorder="1"/>
    <xf numFmtId="168" fontId="6" fillId="3" borderId="16" xfId="2" applyNumberFormat="1" applyFont="1" applyFill="1" applyBorder="1" applyAlignment="1" applyProtection="1">
      <alignment vertical="center"/>
      <protection hidden="1"/>
    </xf>
    <xf numFmtId="164" fontId="1" fillId="6" borderId="1" xfId="3" applyNumberFormat="1" applyFont="1" applyFill="1" applyBorder="1" applyAlignment="1" applyProtection="1">
      <alignment wrapText="1"/>
      <protection hidden="1"/>
    </xf>
    <xf numFmtId="165" fontId="1" fillId="6" borderId="1" xfId="3" applyNumberFormat="1" applyFont="1" applyFill="1" applyBorder="1" applyAlignment="1" applyProtection="1">
      <alignment wrapText="1"/>
      <protection hidden="1"/>
    </xf>
    <xf numFmtId="165" fontId="1" fillId="6" borderId="1" xfId="3" applyNumberFormat="1" applyFont="1" applyFill="1" applyBorder="1" applyAlignment="1" applyProtection="1">
      <protection hidden="1"/>
    </xf>
    <xf numFmtId="164" fontId="8" fillId="4" borderId="1" xfId="3" applyNumberFormat="1" applyFont="1" applyFill="1" applyBorder="1" applyAlignment="1" applyProtection="1">
      <alignment wrapText="1"/>
      <protection hidden="1"/>
    </xf>
    <xf numFmtId="164" fontId="1" fillId="4" borderId="1" xfId="3" applyNumberFormat="1" applyFont="1" applyFill="1" applyBorder="1" applyAlignment="1" applyProtection="1">
      <alignment wrapText="1"/>
      <protection hidden="1"/>
    </xf>
    <xf numFmtId="168" fontId="8" fillId="2" borderId="1" xfId="3" applyNumberFormat="1" applyFont="1" applyFill="1" applyBorder="1" applyAlignment="1" applyProtection="1">
      <protection hidden="1"/>
    </xf>
    <xf numFmtId="168" fontId="8" fillId="2" borderId="14" xfId="3" applyNumberFormat="1" applyFont="1" applyFill="1" applyBorder="1" applyAlignment="1" applyProtection="1">
      <protection hidden="1"/>
    </xf>
    <xf numFmtId="168" fontId="8" fillId="0" borderId="1" xfId="3" applyNumberFormat="1" applyFont="1" applyFill="1" applyBorder="1" applyAlignment="1" applyProtection="1">
      <protection hidden="1"/>
    </xf>
    <xf numFmtId="168" fontId="8" fillId="0" borderId="14" xfId="3" applyNumberFormat="1" applyFont="1" applyFill="1" applyBorder="1" applyAlignment="1" applyProtection="1">
      <protection hidden="1"/>
    </xf>
    <xf numFmtId="168" fontId="12" fillId="0" borderId="1" xfId="3" applyNumberFormat="1" applyFont="1" applyFill="1" applyBorder="1" applyAlignment="1" applyProtection="1">
      <protection hidden="1"/>
    </xf>
    <xf numFmtId="168" fontId="5" fillId="0" borderId="14" xfId="3" applyNumberFormat="1" applyFont="1" applyFill="1" applyBorder="1" applyAlignment="1"/>
    <xf numFmtId="168" fontId="12" fillId="6" borderId="1" xfId="3" applyNumberFormat="1" applyFont="1" applyFill="1" applyBorder="1" applyAlignment="1" applyProtection="1">
      <protection hidden="1"/>
    </xf>
    <xf numFmtId="168" fontId="5" fillId="6" borderId="14" xfId="3" applyNumberFormat="1" applyFont="1" applyFill="1" applyBorder="1" applyAlignment="1"/>
    <xf numFmtId="168" fontId="5" fillId="0" borderId="1" xfId="3" applyNumberFormat="1" applyFont="1" applyFill="1" applyBorder="1" applyAlignment="1" applyProtection="1">
      <protection hidden="1"/>
    </xf>
    <xf numFmtId="168" fontId="13" fillId="0" borderId="14" xfId="3" applyNumberFormat="1" applyFont="1" applyFill="1" applyBorder="1" applyAlignment="1"/>
    <xf numFmtId="168" fontId="13" fillId="6" borderId="14" xfId="3" applyNumberFormat="1" applyFont="1" applyFill="1" applyBorder="1" applyAlignment="1"/>
    <xf numFmtId="168" fontId="5" fillId="5" borderId="1" xfId="3" applyNumberFormat="1" applyFont="1" applyFill="1" applyBorder="1" applyAlignment="1" applyProtection="1">
      <protection hidden="1"/>
    </xf>
    <xf numFmtId="168" fontId="5" fillId="5" borderId="14" xfId="3" applyNumberFormat="1" applyFont="1" applyFill="1" applyBorder="1" applyAlignment="1"/>
    <xf numFmtId="168" fontId="8" fillId="0" borderId="14" xfId="3" applyNumberFormat="1" applyFont="1" applyFill="1" applyBorder="1" applyAlignment="1"/>
    <xf numFmtId="168" fontId="11" fillId="0" borderId="1" xfId="3" applyNumberFormat="1" applyFont="1" applyFill="1" applyBorder="1" applyAlignment="1" applyProtection="1">
      <protection hidden="1"/>
    </xf>
    <xf numFmtId="168" fontId="5" fillId="0" borderId="14" xfId="3" applyNumberFormat="1" applyFont="1" applyFill="1" applyBorder="1" applyAlignment="1" applyProtection="1">
      <protection hidden="1"/>
    </xf>
    <xf numFmtId="168" fontId="16" fillId="6" borderId="1" xfId="3" applyNumberFormat="1" applyFont="1" applyFill="1" applyBorder="1" applyAlignment="1" applyProtection="1">
      <protection hidden="1"/>
    </xf>
    <xf numFmtId="168" fontId="5" fillId="6" borderId="14" xfId="3" applyNumberFormat="1" applyFont="1" applyFill="1" applyBorder="1" applyAlignment="1" applyProtection="1">
      <protection hidden="1"/>
    </xf>
    <xf numFmtId="168" fontId="16" fillId="0" borderId="1" xfId="3" applyNumberFormat="1" applyFont="1" applyFill="1" applyBorder="1" applyAlignment="1" applyProtection="1">
      <protection hidden="1"/>
    </xf>
    <xf numFmtId="168" fontId="11" fillId="0" borderId="14" xfId="3" applyNumberFormat="1" applyFont="1" applyFill="1" applyBorder="1" applyAlignment="1" applyProtection="1">
      <protection hidden="1"/>
    </xf>
    <xf numFmtId="168" fontId="8" fillId="6" borderId="1" xfId="3" applyNumberFormat="1" applyFont="1" applyFill="1" applyBorder="1" applyAlignment="1" applyProtection="1">
      <protection hidden="1"/>
    </xf>
    <xf numFmtId="168" fontId="8" fillId="6" borderId="14" xfId="3" applyNumberFormat="1" applyFont="1" applyFill="1" applyBorder="1" applyAlignment="1" applyProtection="1">
      <protection hidden="1"/>
    </xf>
    <xf numFmtId="168" fontId="1" fillId="4" borderId="1" xfId="3" applyNumberFormat="1" applyFont="1" applyFill="1" applyBorder="1" applyAlignment="1" applyProtection="1">
      <protection hidden="1"/>
    </xf>
    <xf numFmtId="168" fontId="8" fillId="4" borderId="14" xfId="3" applyNumberFormat="1" applyFont="1" applyFill="1" applyBorder="1" applyAlignment="1" applyProtection="1">
      <protection hidden="1"/>
    </xf>
    <xf numFmtId="168" fontId="1" fillId="0" borderId="14" xfId="3" applyNumberFormat="1" applyFont="1" applyFill="1" applyBorder="1" applyAlignment="1" applyProtection="1">
      <protection hidden="1"/>
    </xf>
    <xf numFmtId="168" fontId="1" fillId="0" borderId="1" xfId="3" applyNumberFormat="1" applyFont="1" applyFill="1" applyBorder="1" applyAlignment="1" applyProtection="1">
      <protection hidden="1"/>
    </xf>
    <xf numFmtId="168" fontId="1" fillId="6" borderId="1" xfId="3" applyNumberFormat="1" applyFont="1" applyFill="1" applyBorder="1" applyAlignment="1" applyProtection="1">
      <protection hidden="1"/>
    </xf>
    <xf numFmtId="168" fontId="1" fillId="6" borderId="14" xfId="3" applyNumberFormat="1" applyFont="1" applyFill="1" applyBorder="1" applyAlignment="1" applyProtection="1">
      <protection hidden="1"/>
    </xf>
    <xf numFmtId="168" fontId="11" fillId="6" borderId="1" xfId="3" applyNumberFormat="1" applyFont="1" applyFill="1" applyBorder="1" applyAlignment="1" applyProtection="1">
      <protection hidden="1"/>
    </xf>
    <xf numFmtId="168" fontId="8" fillId="6" borderId="14" xfId="3" applyNumberFormat="1" applyFont="1" applyFill="1" applyBorder="1" applyAlignment="1"/>
    <xf numFmtId="168" fontId="11" fillId="0" borderId="14" xfId="3" applyNumberFormat="1" applyFont="1" applyFill="1" applyBorder="1" applyAlignment="1"/>
    <xf numFmtId="168" fontId="5" fillId="4" borderId="1" xfId="3" applyNumberFormat="1" applyFont="1" applyFill="1" applyBorder="1" applyAlignment="1" applyProtection="1">
      <protection hidden="1"/>
    </xf>
    <xf numFmtId="168" fontId="8" fillId="0" borderId="0" xfId="3" applyNumberFormat="1" applyFont="1" applyFill="1" applyBorder="1" applyAlignment="1"/>
    <xf numFmtId="0" fontId="5" fillId="0" borderId="0" xfId="2" applyNumberFormat="1" applyFont="1" applyAlignment="1" applyProtection="1">
      <alignment horizontal="left"/>
      <protection hidden="1"/>
    </xf>
    <xf numFmtId="49" fontId="15" fillId="5" borderId="1" xfId="0" applyNumberFormat="1" applyFont="1" applyFill="1" applyBorder="1" applyAlignment="1">
      <alignment wrapText="1"/>
    </xf>
    <xf numFmtId="49" fontId="18" fillId="5" borderId="1" xfId="0" applyNumberFormat="1" applyFont="1" applyFill="1" applyBorder="1" applyAlignment="1">
      <alignment wrapText="1"/>
    </xf>
    <xf numFmtId="0" fontId="8" fillId="5" borderId="13" xfId="3" applyNumberFormat="1" applyFont="1" applyFill="1" applyBorder="1" applyAlignment="1" applyProtection="1">
      <alignment wrapText="1"/>
      <protection hidden="1"/>
    </xf>
    <xf numFmtId="0" fontId="0" fillId="5" borderId="13" xfId="3" applyNumberFormat="1" applyFont="1" applyFill="1" applyBorder="1" applyAlignment="1" applyProtection="1">
      <alignment wrapText="1"/>
      <protection hidden="1"/>
    </xf>
    <xf numFmtId="49" fontId="19" fillId="0" borderId="1" xfId="3" applyNumberFormat="1" applyFont="1" applyFill="1" applyBorder="1" applyAlignment="1" applyProtection="1">
      <alignment horizontal="center" wrapText="1"/>
      <protection hidden="1"/>
    </xf>
    <xf numFmtId="0" fontId="17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17" fillId="5" borderId="19" xfId="0" applyFont="1" applyFill="1" applyBorder="1" applyAlignment="1">
      <alignment horizontal="left" vertical="top" wrapText="1"/>
    </xf>
    <xf numFmtId="168" fontId="19" fillId="0" borderId="14" xfId="3" applyNumberFormat="1" applyFont="1" applyFill="1" applyBorder="1" applyAlignment="1"/>
    <xf numFmtId="0" fontId="19" fillId="0" borderId="0" xfId="3" applyFont="1" applyFill="1"/>
    <xf numFmtId="0" fontId="15" fillId="5" borderId="19" xfId="0" applyFont="1" applyFill="1" applyBorder="1" applyAlignment="1">
      <alignment horizontal="left" vertical="top" wrapText="1"/>
    </xf>
    <xf numFmtId="168" fontId="21" fillId="0" borderId="14" xfId="3" applyNumberFormat="1" applyFont="1" applyFill="1" applyBorder="1" applyAlignment="1"/>
    <xf numFmtId="0" fontId="21" fillId="0" borderId="0" xfId="3" applyFont="1" applyFill="1"/>
    <xf numFmtId="0" fontId="8" fillId="6" borderId="13" xfId="3" applyNumberFormat="1" applyFont="1" applyFill="1" applyBorder="1" applyAlignment="1" applyProtection="1">
      <alignment wrapText="1"/>
      <protection hidden="1"/>
    </xf>
    <xf numFmtId="0" fontId="1" fillId="0" borderId="0" xfId="3" applyFont="1" applyFill="1"/>
    <xf numFmtId="0" fontId="1" fillId="6" borderId="13" xfId="3" applyNumberFormat="1" applyFont="1" applyFill="1" applyBorder="1" applyAlignment="1" applyProtection="1">
      <alignment wrapText="1"/>
      <protection hidden="1"/>
    </xf>
    <xf numFmtId="0" fontId="6" fillId="3" borderId="17" xfId="2" applyNumberFormat="1" applyFont="1" applyFill="1" applyBorder="1" applyAlignment="1" applyProtection="1">
      <alignment horizontal="center"/>
      <protection hidden="1"/>
    </xf>
    <xf numFmtId="0" fontId="5" fillId="0" borderId="0" xfId="2" applyFont="1" applyAlignment="1" applyProtection="1">
      <alignment horizontal="left"/>
      <protection hidden="1"/>
    </xf>
    <xf numFmtId="0" fontId="6" fillId="0" borderId="18" xfId="2" applyNumberFormat="1" applyFont="1" applyFill="1" applyBorder="1" applyAlignment="1" applyProtection="1">
      <alignment horizontal="center" wrapText="1"/>
      <protection hidden="1"/>
    </xf>
    <xf numFmtId="0" fontId="0" fillId="0" borderId="18" xfId="0" applyBorder="1" applyAlignment="1">
      <alignment wrapText="1"/>
    </xf>
    <xf numFmtId="0" fontId="6" fillId="0" borderId="0" xfId="3" applyNumberFormat="1" applyFont="1" applyFill="1" applyAlignment="1" applyProtection="1">
      <alignment horizontal="center"/>
      <protection hidden="1"/>
    </xf>
  </cellXfs>
  <cellStyles count="5">
    <cellStyle name="Обычный" xfId="0" builtinId="0"/>
    <cellStyle name="Обычный 2" xfId="1"/>
    <cellStyle name="Обычный_Tmp2" xfId="2"/>
    <cellStyle name="Обычный_Tmp7" xfId="3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3.xml"/><Relationship Id="rId42" Type="http://schemas.openxmlformats.org/officeDocument/2006/relationships/revisionLog" Target="revisionLog121.xml"/><Relationship Id="rId47" Type="http://schemas.openxmlformats.org/officeDocument/2006/relationships/revisionLog" Target="revisionLog131.xml"/><Relationship Id="rId63" Type="http://schemas.openxmlformats.org/officeDocument/2006/relationships/revisionLog" Target="revisionLog16.xml"/><Relationship Id="rId68" Type="http://schemas.openxmlformats.org/officeDocument/2006/relationships/revisionLog" Target="revisionLog17.xml"/><Relationship Id="rId84" Type="http://schemas.openxmlformats.org/officeDocument/2006/relationships/revisionLog" Target="revisionLog7.xml"/><Relationship Id="rId89" Type="http://schemas.openxmlformats.org/officeDocument/2006/relationships/revisionLog" Target="revisionLog122.xml"/><Relationship Id="rId112" Type="http://schemas.openxmlformats.org/officeDocument/2006/relationships/revisionLog" Target="revisionLog18.xml"/><Relationship Id="rId133" Type="http://schemas.openxmlformats.org/officeDocument/2006/relationships/revisionLog" Target="revisionLog11.xml"/><Relationship Id="rId138" Type="http://schemas.openxmlformats.org/officeDocument/2006/relationships/revisionLog" Target="revisionLog12.xml"/><Relationship Id="rId154" Type="http://schemas.openxmlformats.org/officeDocument/2006/relationships/revisionLog" Target="revisionLog14.xml"/><Relationship Id="rId159" Type="http://schemas.openxmlformats.org/officeDocument/2006/relationships/revisionLog" Target="revisionLog15.xml"/><Relationship Id="rId175" Type="http://schemas.openxmlformats.org/officeDocument/2006/relationships/revisionLog" Target="revisionLog19.xml"/><Relationship Id="rId170" Type="http://schemas.openxmlformats.org/officeDocument/2006/relationships/revisionLog" Target="revisionLog191.xml"/><Relationship Id="rId191" Type="http://schemas.openxmlformats.org/officeDocument/2006/relationships/revisionLog" Target="revisionLog110.xml"/><Relationship Id="rId196" Type="http://schemas.openxmlformats.org/officeDocument/2006/relationships/revisionLog" Target="revisionLog111.xml"/><Relationship Id="rId200" Type="http://schemas.openxmlformats.org/officeDocument/2006/relationships/revisionLog" Target="revisionLog112.xml"/><Relationship Id="rId205" Type="http://schemas.openxmlformats.org/officeDocument/2006/relationships/revisionLog" Target="revisionLog113.xml"/><Relationship Id="rId107" Type="http://schemas.openxmlformats.org/officeDocument/2006/relationships/revisionLog" Target="revisionLog1911.xml"/><Relationship Id="rId37" Type="http://schemas.openxmlformats.org/officeDocument/2006/relationships/revisionLog" Target="revisionLog12111.xml"/><Relationship Id="rId53" Type="http://schemas.openxmlformats.org/officeDocument/2006/relationships/revisionLog" Target="revisionLog1511.xml"/><Relationship Id="rId58" Type="http://schemas.openxmlformats.org/officeDocument/2006/relationships/revisionLog" Target="revisionLog1611.xml"/><Relationship Id="rId74" Type="http://schemas.openxmlformats.org/officeDocument/2006/relationships/revisionLog" Target="revisionLog19111.xml"/><Relationship Id="rId79" Type="http://schemas.openxmlformats.org/officeDocument/2006/relationships/revisionLog" Target="revisionLog5.xml"/><Relationship Id="rId102" Type="http://schemas.openxmlformats.org/officeDocument/2006/relationships/revisionLog" Target="revisionLog142.xml"/><Relationship Id="rId123" Type="http://schemas.openxmlformats.org/officeDocument/2006/relationships/revisionLog" Target="revisionLog1121.xml"/><Relationship Id="rId128" Type="http://schemas.openxmlformats.org/officeDocument/2006/relationships/revisionLog" Target="revisionLog1131.xml"/><Relationship Id="rId144" Type="http://schemas.openxmlformats.org/officeDocument/2006/relationships/revisionLog" Target="revisionLog141.xml"/><Relationship Id="rId149" Type="http://schemas.openxmlformats.org/officeDocument/2006/relationships/revisionLog" Target="revisionLog151.xml"/><Relationship Id="rId90" Type="http://schemas.openxmlformats.org/officeDocument/2006/relationships/revisionLog" Target="revisionLog10.xml"/><Relationship Id="rId95" Type="http://schemas.openxmlformats.org/officeDocument/2006/relationships/revisionLog" Target="revisionLog1421.xml"/><Relationship Id="rId160" Type="http://schemas.openxmlformats.org/officeDocument/2006/relationships/revisionLog" Target="revisionLog192.xml"/><Relationship Id="rId165" Type="http://schemas.openxmlformats.org/officeDocument/2006/relationships/revisionLog" Target="revisionLog1101.xml"/><Relationship Id="rId181" Type="http://schemas.openxmlformats.org/officeDocument/2006/relationships/revisionLog" Target="revisionLog1111.xml"/><Relationship Id="rId186" Type="http://schemas.openxmlformats.org/officeDocument/2006/relationships/revisionLog" Target="revisionLog114.xml"/><Relationship Id="rId211" Type="http://schemas.openxmlformats.org/officeDocument/2006/relationships/revisionLog" Target="revisionLog1.xml"/><Relationship Id="rId43" Type="http://schemas.openxmlformats.org/officeDocument/2006/relationships/revisionLog" Target="revisionLog141111.xml"/><Relationship Id="rId48" Type="http://schemas.openxmlformats.org/officeDocument/2006/relationships/revisionLog" Target="revisionLog151111.xml"/><Relationship Id="rId64" Type="http://schemas.openxmlformats.org/officeDocument/2006/relationships/revisionLog" Target="revisionLog181111.xml"/><Relationship Id="rId69" Type="http://schemas.openxmlformats.org/officeDocument/2006/relationships/revisionLog" Target="revisionLog191111.xml"/><Relationship Id="rId113" Type="http://schemas.openxmlformats.org/officeDocument/2006/relationships/revisionLog" Target="revisionLog11211.xml"/><Relationship Id="rId118" Type="http://schemas.openxmlformats.org/officeDocument/2006/relationships/revisionLog" Target="revisionLog11311.xml"/><Relationship Id="rId134" Type="http://schemas.openxmlformats.org/officeDocument/2006/relationships/revisionLog" Target="revisionLog1231.xml"/><Relationship Id="rId139" Type="http://schemas.openxmlformats.org/officeDocument/2006/relationships/revisionLog" Target="revisionLog1411.xml"/><Relationship Id="rId80" Type="http://schemas.openxmlformats.org/officeDocument/2006/relationships/revisionLog" Target="revisionLog142111.xml"/><Relationship Id="rId85" Type="http://schemas.openxmlformats.org/officeDocument/2006/relationships/revisionLog" Target="revisionLog8.xml"/><Relationship Id="rId150" Type="http://schemas.openxmlformats.org/officeDocument/2006/relationships/revisionLog" Target="revisionLog1921.xml"/><Relationship Id="rId155" Type="http://schemas.openxmlformats.org/officeDocument/2006/relationships/revisionLog" Target="revisionLog11011.xml"/><Relationship Id="rId171" Type="http://schemas.openxmlformats.org/officeDocument/2006/relationships/revisionLog" Target="revisionLog11111.xml"/><Relationship Id="rId176" Type="http://schemas.openxmlformats.org/officeDocument/2006/relationships/revisionLog" Target="revisionLog1141.xml"/><Relationship Id="rId192" Type="http://schemas.openxmlformats.org/officeDocument/2006/relationships/revisionLog" Target="revisionLog115.xml"/><Relationship Id="rId197" Type="http://schemas.openxmlformats.org/officeDocument/2006/relationships/revisionLog" Target="revisionLog116.xml"/><Relationship Id="rId206" Type="http://schemas.openxmlformats.org/officeDocument/2006/relationships/revisionLog" Target="revisionLog117.xml"/><Relationship Id="rId201" Type="http://schemas.openxmlformats.org/officeDocument/2006/relationships/revisionLog" Target="revisionLog1171.xml"/><Relationship Id="rId33" Type="http://schemas.openxmlformats.org/officeDocument/2006/relationships/revisionLog" Target="revisionLog111111.xml"/><Relationship Id="rId38" Type="http://schemas.openxmlformats.org/officeDocument/2006/relationships/revisionLog" Target="revisionLog1211.xml"/><Relationship Id="rId59" Type="http://schemas.openxmlformats.org/officeDocument/2006/relationships/revisionLog" Target="revisionLog161.xml"/><Relationship Id="rId103" Type="http://schemas.openxmlformats.org/officeDocument/2006/relationships/revisionLog" Target="revisionLog113111.xml"/><Relationship Id="rId108" Type="http://schemas.openxmlformats.org/officeDocument/2006/relationships/revisionLog" Target="revisionLog24.xml"/><Relationship Id="rId124" Type="http://schemas.openxmlformats.org/officeDocument/2006/relationships/revisionLog" Target="revisionLog1151.xml"/><Relationship Id="rId129" Type="http://schemas.openxmlformats.org/officeDocument/2006/relationships/revisionLog" Target="revisionLog1161.xml"/><Relationship Id="rId54" Type="http://schemas.openxmlformats.org/officeDocument/2006/relationships/revisionLog" Target="revisionLog151211.xml"/><Relationship Id="rId70" Type="http://schemas.openxmlformats.org/officeDocument/2006/relationships/revisionLog" Target="revisionLog1812.xml"/><Relationship Id="rId75" Type="http://schemas.openxmlformats.org/officeDocument/2006/relationships/revisionLog" Target="revisionLog3.xml"/><Relationship Id="rId91" Type="http://schemas.openxmlformats.org/officeDocument/2006/relationships/revisionLog" Target="revisionLog20.xml"/><Relationship Id="rId96" Type="http://schemas.openxmlformats.org/officeDocument/2006/relationships/revisionLog" Target="revisionLog1431.xml"/><Relationship Id="rId140" Type="http://schemas.openxmlformats.org/officeDocument/2006/relationships/revisionLog" Target="revisionLog152.xml"/><Relationship Id="rId145" Type="http://schemas.openxmlformats.org/officeDocument/2006/relationships/revisionLog" Target="revisionLog19211.xml"/><Relationship Id="rId161" Type="http://schemas.openxmlformats.org/officeDocument/2006/relationships/revisionLog" Target="revisionLog11411.xml"/><Relationship Id="rId166" Type="http://schemas.openxmlformats.org/officeDocument/2006/relationships/revisionLog" Target="revisionLog11711.xml"/><Relationship Id="rId182" Type="http://schemas.openxmlformats.org/officeDocument/2006/relationships/revisionLog" Target="revisionLog120.xml"/><Relationship Id="rId187" Type="http://schemas.openxmlformats.org/officeDocument/2006/relationships/revisionLog" Target="revisionLog123.xml"/><Relationship Id="rId49" Type="http://schemas.openxmlformats.org/officeDocument/2006/relationships/revisionLog" Target="revisionLog15111.xml"/><Relationship Id="rId114" Type="http://schemas.openxmlformats.org/officeDocument/2006/relationships/revisionLog" Target="revisionLog11511.xml"/><Relationship Id="rId119" Type="http://schemas.openxmlformats.org/officeDocument/2006/relationships/revisionLog" Target="revisionLog11611.xml"/><Relationship Id="rId44" Type="http://schemas.openxmlformats.org/officeDocument/2006/relationships/revisionLog" Target="revisionLog14111.xml"/><Relationship Id="rId52" Type="http://schemas.openxmlformats.org/officeDocument/2006/relationships/revisionLog" Target="revisionLog161111.xml"/><Relationship Id="rId60" Type="http://schemas.openxmlformats.org/officeDocument/2006/relationships/revisionLog" Target="revisionLog171111.xml"/><Relationship Id="rId65" Type="http://schemas.openxmlformats.org/officeDocument/2006/relationships/revisionLog" Target="revisionLog18111.xml"/><Relationship Id="rId73" Type="http://schemas.openxmlformats.org/officeDocument/2006/relationships/revisionLog" Target="revisionLog19112.xml"/><Relationship Id="rId78" Type="http://schemas.openxmlformats.org/officeDocument/2006/relationships/revisionLog" Target="revisionLog1101121.xml"/><Relationship Id="rId81" Type="http://schemas.openxmlformats.org/officeDocument/2006/relationships/revisionLog" Target="revisionLog1221.xml"/><Relationship Id="rId86" Type="http://schemas.openxmlformats.org/officeDocument/2006/relationships/revisionLog" Target="revisionLog9.xml"/><Relationship Id="rId94" Type="http://schemas.openxmlformats.org/officeDocument/2006/relationships/revisionLog" Target="revisionLog14211.xml"/><Relationship Id="rId99" Type="http://schemas.openxmlformats.org/officeDocument/2006/relationships/revisionLog" Target="revisionLog143.xml"/><Relationship Id="rId101" Type="http://schemas.openxmlformats.org/officeDocument/2006/relationships/revisionLog" Target="revisionLog23.xml"/><Relationship Id="rId122" Type="http://schemas.openxmlformats.org/officeDocument/2006/relationships/revisionLog" Target="revisionLog1171111.xml"/><Relationship Id="rId130" Type="http://schemas.openxmlformats.org/officeDocument/2006/relationships/revisionLog" Target="revisionLog123111.xml"/><Relationship Id="rId135" Type="http://schemas.openxmlformats.org/officeDocument/2006/relationships/revisionLog" Target="revisionLog14121.xml"/><Relationship Id="rId143" Type="http://schemas.openxmlformats.org/officeDocument/2006/relationships/revisionLog" Target="revisionLog192111.xml"/><Relationship Id="rId148" Type="http://schemas.openxmlformats.org/officeDocument/2006/relationships/revisionLog" Target="revisionLog11012.xml"/><Relationship Id="rId151" Type="http://schemas.openxmlformats.org/officeDocument/2006/relationships/revisionLog" Target="revisionLog1181.xml"/><Relationship Id="rId156" Type="http://schemas.openxmlformats.org/officeDocument/2006/relationships/revisionLog" Target="revisionLog111211.xml"/><Relationship Id="rId164" Type="http://schemas.openxmlformats.org/officeDocument/2006/relationships/revisionLog" Target="revisionLog1191.xml"/><Relationship Id="rId169" Type="http://schemas.openxmlformats.org/officeDocument/2006/relationships/revisionLog" Target="revisionLog1201.xml"/><Relationship Id="rId177" Type="http://schemas.openxmlformats.org/officeDocument/2006/relationships/revisionLog" Target="revisionLog1232.xml"/><Relationship Id="rId185" Type="http://schemas.openxmlformats.org/officeDocument/2006/relationships/revisionLog" Target="revisionLog26.xml"/><Relationship Id="rId198" Type="http://schemas.openxmlformats.org/officeDocument/2006/relationships/revisionLog" Target="revisionLog118.xml"/><Relationship Id="rId172" Type="http://schemas.openxmlformats.org/officeDocument/2006/relationships/revisionLog" Target="revisionLog12321.xml"/><Relationship Id="rId180" Type="http://schemas.openxmlformats.org/officeDocument/2006/relationships/revisionLog" Target="revisionLog1241.xml"/><Relationship Id="rId193" Type="http://schemas.openxmlformats.org/officeDocument/2006/relationships/revisionLog" Target="revisionLog125.xml"/><Relationship Id="rId202" Type="http://schemas.openxmlformats.org/officeDocument/2006/relationships/revisionLog" Target="revisionLog119.xml"/><Relationship Id="rId207" Type="http://schemas.openxmlformats.org/officeDocument/2006/relationships/revisionLog" Target="revisionLog124.xml"/><Relationship Id="rId210" Type="http://schemas.openxmlformats.org/officeDocument/2006/relationships/revisionLog" Target="revisionLog126.xml"/><Relationship Id="rId39" Type="http://schemas.openxmlformats.org/officeDocument/2006/relationships/revisionLog" Target="revisionLog11811.xml"/><Relationship Id="rId109" Type="http://schemas.openxmlformats.org/officeDocument/2006/relationships/revisionLog" Target="revisionLog1231111.xml"/><Relationship Id="rId34" Type="http://schemas.openxmlformats.org/officeDocument/2006/relationships/revisionLog" Target="revisionLog2.xml"/><Relationship Id="rId50" Type="http://schemas.openxmlformats.org/officeDocument/2006/relationships/revisionLog" Target="revisionLog141211.xml"/><Relationship Id="rId55" Type="http://schemas.openxmlformats.org/officeDocument/2006/relationships/revisionLog" Target="revisionLog1521.xml"/><Relationship Id="rId76" Type="http://schemas.openxmlformats.org/officeDocument/2006/relationships/revisionLog" Target="revisionLog4.xml"/><Relationship Id="rId97" Type="http://schemas.openxmlformats.org/officeDocument/2006/relationships/revisionLog" Target="revisionLog132.xml"/><Relationship Id="rId104" Type="http://schemas.openxmlformats.org/officeDocument/2006/relationships/revisionLog" Target="revisionLog144.xml"/><Relationship Id="rId120" Type="http://schemas.openxmlformats.org/officeDocument/2006/relationships/revisionLog" Target="revisionLog1921111.xml"/><Relationship Id="rId125" Type="http://schemas.openxmlformats.org/officeDocument/2006/relationships/revisionLog" Target="revisionLog1102.xml"/><Relationship Id="rId141" Type="http://schemas.openxmlformats.org/officeDocument/2006/relationships/revisionLog" Target="revisionLog11911.xml"/><Relationship Id="rId146" Type="http://schemas.openxmlformats.org/officeDocument/2006/relationships/revisionLog" Target="revisionLog12011.xml"/><Relationship Id="rId167" Type="http://schemas.openxmlformats.org/officeDocument/2006/relationships/revisionLog" Target="revisionLog123211.xml"/><Relationship Id="rId188" Type="http://schemas.openxmlformats.org/officeDocument/2006/relationships/revisionLog" Target="revisionLog1251.xml"/><Relationship Id="rId71" Type="http://schemas.openxmlformats.org/officeDocument/2006/relationships/revisionLog" Target="revisionLog181.xml"/><Relationship Id="rId92" Type="http://schemas.openxmlformats.org/officeDocument/2006/relationships/revisionLog" Target="revisionLog21.xml"/><Relationship Id="rId162" Type="http://schemas.openxmlformats.org/officeDocument/2006/relationships/revisionLog" Target="revisionLog1232111.xml"/><Relationship Id="rId183" Type="http://schemas.openxmlformats.org/officeDocument/2006/relationships/revisionLog" Target="revisionLog12511.xml"/><Relationship Id="rId40" Type="http://schemas.openxmlformats.org/officeDocument/2006/relationships/revisionLog" Target="revisionLog131111.xml"/><Relationship Id="rId45" Type="http://schemas.openxmlformats.org/officeDocument/2006/relationships/revisionLog" Target="revisionLog14112.xml"/><Relationship Id="rId66" Type="http://schemas.openxmlformats.org/officeDocument/2006/relationships/revisionLog" Target="revisionLog1811.xml"/><Relationship Id="rId87" Type="http://schemas.openxmlformats.org/officeDocument/2006/relationships/revisionLog" Target="revisionLog1321.xml"/><Relationship Id="rId110" Type="http://schemas.openxmlformats.org/officeDocument/2006/relationships/revisionLog" Target="revisionLog110121.xml"/><Relationship Id="rId115" Type="http://schemas.openxmlformats.org/officeDocument/2006/relationships/revisionLog" Target="revisionLog1112111.xml"/><Relationship Id="rId131" Type="http://schemas.openxmlformats.org/officeDocument/2006/relationships/revisionLog" Target="revisionLog1142.xml"/><Relationship Id="rId136" Type="http://schemas.openxmlformats.org/officeDocument/2006/relationships/revisionLog" Target="revisionLog12321111.xml"/><Relationship Id="rId157" Type="http://schemas.openxmlformats.org/officeDocument/2006/relationships/revisionLog" Target="revisionLog12411.xml"/><Relationship Id="rId178" Type="http://schemas.openxmlformats.org/officeDocument/2006/relationships/revisionLog" Target="revisionLog125111.xml"/><Relationship Id="rId61" Type="http://schemas.openxmlformats.org/officeDocument/2006/relationships/revisionLog" Target="revisionLog17111.xml"/><Relationship Id="rId82" Type="http://schemas.openxmlformats.org/officeDocument/2006/relationships/revisionLog" Target="revisionLog6.xml"/><Relationship Id="rId152" Type="http://schemas.openxmlformats.org/officeDocument/2006/relationships/revisionLog" Target="revisionLog193.xml"/><Relationship Id="rId173" Type="http://schemas.openxmlformats.org/officeDocument/2006/relationships/revisionLog" Target="revisionLog1251111.xml"/><Relationship Id="rId194" Type="http://schemas.openxmlformats.org/officeDocument/2006/relationships/revisionLog" Target="revisionLog1261.xml"/><Relationship Id="rId199" Type="http://schemas.openxmlformats.org/officeDocument/2006/relationships/revisionLog" Target="revisionLog1192.xml"/><Relationship Id="rId203" Type="http://schemas.openxmlformats.org/officeDocument/2006/relationships/revisionLog" Target="revisionLog1242.xml"/><Relationship Id="rId208" Type="http://schemas.openxmlformats.org/officeDocument/2006/relationships/revisionLog" Target="revisionLog127.xml"/><Relationship Id="rId35" Type="http://schemas.openxmlformats.org/officeDocument/2006/relationships/revisionLog" Target="revisionLog1211111.xml"/><Relationship Id="rId56" Type="http://schemas.openxmlformats.org/officeDocument/2006/relationships/revisionLog" Target="revisionLog1711111.xml"/><Relationship Id="rId77" Type="http://schemas.openxmlformats.org/officeDocument/2006/relationships/revisionLog" Target="revisionLog1101111.xml"/><Relationship Id="rId100" Type="http://schemas.openxmlformats.org/officeDocument/2006/relationships/revisionLog" Target="revisionLog22.xml"/><Relationship Id="rId105" Type="http://schemas.openxmlformats.org/officeDocument/2006/relationships/revisionLog" Target="revisionLog111112.xml"/><Relationship Id="rId126" Type="http://schemas.openxmlformats.org/officeDocument/2006/relationships/revisionLog" Target="revisionLog11412.xml"/><Relationship Id="rId147" Type="http://schemas.openxmlformats.org/officeDocument/2006/relationships/revisionLog" Target="revisionLog1512.xml"/><Relationship Id="rId168" Type="http://schemas.openxmlformats.org/officeDocument/2006/relationships/revisionLog" Target="revisionLog1113.xml"/><Relationship Id="rId51" Type="http://schemas.openxmlformats.org/officeDocument/2006/relationships/revisionLog" Target="revisionLog12211.xml"/><Relationship Id="rId72" Type="http://schemas.openxmlformats.org/officeDocument/2006/relationships/revisionLog" Target="revisionLog13211.xml"/><Relationship Id="rId93" Type="http://schemas.openxmlformats.org/officeDocument/2006/relationships/revisionLog" Target="revisionLog1111121.xml"/><Relationship Id="rId98" Type="http://schemas.openxmlformats.org/officeDocument/2006/relationships/revisionLog" Target="revisionLog112111.xml"/><Relationship Id="rId121" Type="http://schemas.openxmlformats.org/officeDocument/2006/relationships/revisionLog" Target="revisionLog114112.xml"/><Relationship Id="rId142" Type="http://schemas.openxmlformats.org/officeDocument/2006/relationships/revisionLog" Target="revisionLog15121.xml"/><Relationship Id="rId163" Type="http://schemas.openxmlformats.org/officeDocument/2006/relationships/revisionLog" Target="revisionLog1112.xml"/><Relationship Id="rId184" Type="http://schemas.openxmlformats.org/officeDocument/2006/relationships/revisionLog" Target="revisionLog25.xml"/><Relationship Id="rId189" Type="http://schemas.openxmlformats.org/officeDocument/2006/relationships/revisionLog" Target="revisionLog12611.xml"/><Relationship Id="rId46" Type="http://schemas.openxmlformats.org/officeDocument/2006/relationships/revisionLog" Target="revisionLog1311.xml"/><Relationship Id="rId67" Type="http://schemas.openxmlformats.org/officeDocument/2006/relationships/revisionLog" Target="revisionLog171.xml"/><Relationship Id="rId116" Type="http://schemas.openxmlformats.org/officeDocument/2006/relationships/revisionLog" Target="revisionLog114111.xml"/><Relationship Id="rId137" Type="http://schemas.openxmlformats.org/officeDocument/2006/relationships/revisionLog" Target="revisionLog1412.xml"/><Relationship Id="rId158" Type="http://schemas.openxmlformats.org/officeDocument/2006/relationships/revisionLog" Target="revisionLog11121.xml"/><Relationship Id="rId41" Type="http://schemas.openxmlformats.org/officeDocument/2006/relationships/revisionLog" Target="revisionLog13111.xml"/><Relationship Id="rId62" Type="http://schemas.openxmlformats.org/officeDocument/2006/relationships/revisionLog" Target="revisionLog1711.xml"/><Relationship Id="rId83" Type="http://schemas.openxmlformats.org/officeDocument/2006/relationships/revisionLog" Target="revisionLog1222.xml"/><Relationship Id="rId88" Type="http://schemas.openxmlformats.org/officeDocument/2006/relationships/revisionLog" Target="revisionLog1322.xml"/><Relationship Id="rId111" Type="http://schemas.openxmlformats.org/officeDocument/2006/relationships/revisionLog" Target="revisionLog1141111.xml"/><Relationship Id="rId132" Type="http://schemas.openxmlformats.org/officeDocument/2006/relationships/revisionLog" Target="revisionLog12311.xml"/><Relationship Id="rId153" Type="http://schemas.openxmlformats.org/officeDocument/2006/relationships/revisionLog" Target="revisionLog110111.xml"/><Relationship Id="rId174" Type="http://schemas.openxmlformats.org/officeDocument/2006/relationships/revisionLog" Target="revisionLog1182.xml"/><Relationship Id="rId179" Type="http://schemas.openxmlformats.org/officeDocument/2006/relationships/revisionLog" Target="revisionLog11921.xml"/><Relationship Id="rId195" Type="http://schemas.openxmlformats.org/officeDocument/2006/relationships/revisionLog" Target="revisionLog1271.xml"/><Relationship Id="rId209" Type="http://schemas.openxmlformats.org/officeDocument/2006/relationships/revisionLog" Target="revisionLog128.xml"/><Relationship Id="rId190" Type="http://schemas.openxmlformats.org/officeDocument/2006/relationships/revisionLog" Target="revisionLog12421.xml"/><Relationship Id="rId204" Type="http://schemas.openxmlformats.org/officeDocument/2006/relationships/revisionLog" Target="revisionLog1281.xml"/><Relationship Id="rId36" Type="http://schemas.openxmlformats.org/officeDocument/2006/relationships/revisionLog" Target="revisionLog121111.xml"/><Relationship Id="rId57" Type="http://schemas.openxmlformats.org/officeDocument/2006/relationships/revisionLog" Target="revisionLog16111.xml"/><Relationship Id="rId106" Type="http://schemas.openxmlformats.org/officeDocument/2006/relationships/revisionLog" Target="revisionLog110112.xml"/><Relationship Id="rId127" Type="http://schemas.openxmlformats.org/officeDocument/2006/relationships/revisionLog" Target="revisionLog117111.xml"/></Relationships>
</file>

<file path=xl/revisions/revisionHeaders.xml><?xml version="1.0" encoding="utf-8"?>
<headers xmlns="http://schemas.openxmlformats.org/spreadsheetml/2006/main" xmlns:r="http://schemas.openxmlformats.org/officeDocument/2006/relationships" guid="{BB05804F-C420-469D-95D3-14866DFB76EF}" diskRevisions="1" revisionId="9112" version="183">
  <header guid="{4192DA8B-0FBF-4CCF-9C11-1B80048E5F6D}" dateTime="2018-01-09T15:00:30" maxSheetId="4" userName="127" r:id="rId33" minRId="7436" maxRId="7439">
    <sheetIdMap count="3">
      <sheetId val="2"/>
      <sheetId val="1"/>
      <sheetId val="3"/>
    </sheetIdMap>
  </header>
  <header guid="{C8B03877-9431-409B-995A-DF94F794E029}" dateTime="2018-02-20T11:57:31" maxSheetId="4" userName="128" r:id="rId34">
    <sheetIdMap count="3">
      <sheetId val="2"/>
      <sheetId val="1"/>
      <sheetId val="3"/>
    </sheetIdMap>
  </header>
  <header guid="{B18A007B-51C5-4C42-933F-93BECEF43A12}" dateTime="2018-04-24T08:55:54" maxSheetId="4" userName="127" r:id="rId35">
    <sheetIdMap count="3">
      <sheetId val="2"/>
      <sheetId val="1"/>
      <sheetId val="3"/>
    </sheetIdMap>
  </header>
  <header guid="{38EC1703-67ED-490E-BE3F-D01EFEED220D}" dateTime="2018-10-25T14:23:03" maxSheetId="4" userName="127" r:id="rId36" minRId="7447" maxRId="7448">
    <sheetIdMap count="3">
      <sheetId val="2"/>
      <sheetId val="1"/>
      <sheetId val="3"/>
    </sheetIdMap>
  </header>
  <header guid="{86724DFF-A888-404B-A163-F57B68C07CE9}" dateTime="2018-10-25T14:24:18" maxSheetId="4" userName="127" r:id="rId37" minRId="7452">
    <sheetIdMap count="3">
      <sheetId val="2"/>
      <sheetId val="1"/>
      <sheetId val="3"/>
    </sheetIdMap>
  </header>
  <header guid="{DCFF7CEE-81A9-4D09-B575-1932E3C1BBB4}" dateTime="2018-10-29T08:35:59" maxSheetId="4" userName="127" r:id="rId38" minRId="7459" maxRId="7460">
    <sheetIdMap count="3">
      <sheetId val="2"/>
      <sheetId val="1"/>
      <sheetId val="3"/>
    </sheetIdMap>
  </header>
  <header guid="{0CB7369C-7F2A-4E14-B2EC-56171631287B}" dateTime="2018-10-29T09:14:37" maxSheetId="4" userName="127" r:id="rId39">
    <sheetIdMap count="3">
      <sheetId val="2"/>
      <sheetId val="1"/>
      <sheetId val="3"/>
    </sheetIdMap>
  </header>
  <header guid="{48275738-0C0A-490D-9023-391303DD8286}" dateTime="2018-10-29T09:47:05" maxSheetId="4" userName="127" r:id="rId40" minRId="7464" maxRId="7502">
    <sheetIdMap count="3">
      <sheetId val="2"/>
      <sheetId val="1"/>
      <sheetId val="3"/>
    </sheetIdMap>
  </header>
  <header guid="{4604DA66-919A-4328-90FD-D6A8C9D0CCCF}" dateTime="2018-10-29T09:47:53" maxSheetId="4" userName="127" r:id="rId41" minRId="7506" maxRId="7507">
    <sheetIdMap count="3">
      <sheetId val="2"/>
      <sheetId val="1"/>
      <sheetId val="3"/>
    </sheetIdMap>
  </header>
  <header guid="{5731EEAF-4A6D-4021-AB22-6126054A6E89}" dateTime="2018-10-29T09:58:12" maxSheetId="4" userName="127" r:id="rId42" minRId="7511" maxRId="7512">
    <sheetIdMap count="3">
      <sheetId val="2"/>
      <sheetId val="1"/>
      <sheetId val="3"/>
    </sheetIdMap>
  </header>
  <header guid="{2317B4EC-684E-4A1A-B50C-8C47430955A1}" dateTime="2018-10-29T09:58:28" maxSheetId="4" userName="127" r:id="rId43">
    <sheetIdMap count="3">
      <sheetId val="2"/>
      <sheetId val="1"/>
      <sheetId val="3"/>
    </sheetIdMap>
  </header>
  <header guid="{4EE7C1F1-52BC-43AB-B14B-131107D8F505}" dateTime="2018-10-29T10:16:31" maxSheetId="4" userName="127" r:id="rId44" minRId="7519">
    <sheetIdMap count="3">
      <sheetId val="2"/>
      <sheetId val="1"/>
      <sheetId val="3"/>
    </sheetIdMap>
  </header>
  <header guid="{EB0E0BF9-5A37-4B06-B593-B48CEFACA9AF}" dateTime="2018-10-29T10:25:06" maxSheetId="4" userName="127" r:id="rId45" minRId="7523" maxRId="7528">
    <sheetIdMap count="3">
      <sheetId val="2"/>
      <sheetId val="1"/>
      <sheetId val="3"/>
    </sheetIdMap>
  </header>
  <header guid="{1853E5C4-5CE6-473D-AEFF-0A512B9EB078}" dateTime="2018-10-29T10:36:55" maxSheetId="4" userName="127" r:id="rId46" minRId="7532" maxRId="7534">
    <sheetIdMap count="3">
      <sheetId val="2"/>
      <sheetId val="1"/>
      <sheetId val="3"/>
    </sheetIdMap>
  </header>
  <header guid="{53C52305-51ED-446B-9618-81523A2F5C41}" dateTime="2018-10-29T10:40:08" maxSheetId="4" userName="127" r:id="rId47" minRId="7538" maxRId="7539">
    <sheetIdMap count="3">
      <sheetId val="2"/>
      <sheetId val="1"/>
      <sheetId val="3"/>
    </sheetIdMap>
  </header>
  <header guid="{096A8BBA-B071-404D-BB83-1E07026EF637}" dateTime="2018-10-29T11:14:22" maxSheetId="4" userName="127" r:id="rId48" minRId="7543" maxRId="7546">
    <sheetIdMap count="3">
      <sheetId val="2"/>
      <sheetId val="1"/>
      <sheetId val="3"/>
    </sheetIdMap>
  </header>
  <header guid="{CD7CA3E3-9C08-4F2A-B674-7A0B328E9891}" dateTime="2018-10-29T11:16:55" maxSheetId="4" userName="127" r:id="rId49" minRId="7550" maxRId="7552">
    <sheetIdMap count="3">
      <sheetId val="2"/>
      <sheetId val="1"/>
      <sheetId val="3"/>
    </sheetIdMap>
  </header>
  <header guid="{6FC0CFB1-93FB-46D7-9209-9A4F8DDAC7CF}" dateTime="2018-10-29T11:29:23" maxSheetId="4" userName="127" r:id="rId50" minRId="7556" maxRId="7567">
    <sheetIdMap count="3">
      <sheetId val="2"/>
      <sheetId val="1"/>
      <sheetId val="3"/>
    </sheetIdMap>
  </header>
  <header guid="{82745129-1C4D-4E56-ACB6-40342A803526}" dateTime="2018-10-29T13:26:29" maxSheetId="4" userName="127" r:id="rId51" minRId="7571" maxRId="7572">
    <sheetIdMap count="3">
      <sheetId val="2"/>
      <sheetId val="1"/>
      <sheetId val="3"/>
    </sheetIdMap>
  </header>
  <header guid="{7BF34FA8-CD24-4A1D-80BF-944E5AD96F18}" dateTime="2018-10-29T13:36:25" maxSheetId="4" userName="127" r:id="rId52" minRId="7576" maxRId="7577">
    <sheetIdMap count="3">
      <sheetId val="2"/>
      <sheetId val="1"/>
      <sheetId val="3"/>
    </sheetIdMap>
  </header>
  <header guid="{4DDBEFAD-CF1D-42C7-8695-941F74D6C0AF}" dateTime="2018-10-29T13:39:48" maxSheetId="4" userName="127" r:id="rId53" minRId="7581">
    <sheetIdMap count="3">
      <sheetId val="2"/>
      <sheetId val="1"/>
      <sheetId val="3"/>
    </sheetIdMap>
  </header>
  <header guid="{A296A9A2-F35C-4340-9CE9-B5B35869CA39}" dateTime="2018-10-29T13:43:46" maxSheetId="4" userName="127" r:id="rId54" minRId="7585" maxRId="7587">
    <sheetIdMap count="3">
      <sheetId val="2"/>
      <sheetId val="1"/>
      <sheetId val="3"/>
    </sheetIdMap>
  </header>
  <header guid="{F0543A2B-5E0F-411E-9AC6-0E3F01DC8313}" dateTime="2018-11-29T10:39:22" maxSheetId="4" userName="127" r:id="rId55" minRId="7591" maxRId="7609">
    <sheetIdMap count="3">
      <sheetId val="2"/>
      <sheetId val="1"/>
      <sheetId val="3"/>
    </sheetIdMap>
  </header>
  <header guid="{B2AC0ED2-2AD5-4023-93B9-AA763F6A69EA}" dateTime="2018-11-29T10:40:56" maxSheetId="4" userName="127" r:id="rId56" minRId="7614" maxRId="7616">
    <sheetIdMap count="3">
      <sheetId val="2"/>
      <sheetId val="1"/>
      <sheetId val="3"/>
    </sheetIdMap>
  </header>
  <header guid="{13356FB7-8EC6-42AC-ADB8-F66F560D8FB3}" dateTime="2018-11-29T10:41:31" maxSheetId="4" userName="127" r:id="rId57" minRId="7621">
    <sheetIdMap count="3">
      <sheetId val="2"/>
      <sheetId val="1"/>
      <sheetId val="3"/>
    </sheetIdMap>
  </header>
  <header guid="{BC16AEA5-16B2-4A91-8167-801E911DC638}" dateTime="2018-12-03T08:47:18" maxSheetId="4" userName="127" r:id="rId58">
    <sheetIdMap count="3">
      <sheetId val="2"/>
      <sheetId val="1"/>
      <sheetId val="3"/>
    </sheetIdMap>
  </header>
  <header guid="{0027395E-2758-4EB3-922D-E665078ADEDE}" dateTime="2018-12-03T08:48:33" maxSheetId="4" userName="127" r:id="rId59" minRId="7630">
    <sheetIdMap count="3">
      <sheetId val="2"/>
      <sheetId val="1"/>
      <sheetId val="3"/>
    </sheetIdMap>
  </header>
  <header guid="{D41CBEE1-A614-4296-94C0-FE8621E5689F}" dateTime="2018-12-06T09:05:32" maxSheetId="4" userName="127" r:id="rId60" minRId="7635" maxRId="7654">
    <sheetIdMap count="3">
      <sheetId val="2"/>
      <sheetId val="1"/>
      <sheetId val="3"/>
    </sheetIdMap>
  </header>
  <header guid="{C0D64CA4-A425-443E-9818-49FD85058354}" dateTime="2018-12-06T09:08:19" maxSheetId="4" userName="127" r:id="rId61">
    <sheetIdMap count="3">
      <sheetId val="2"/>
      <sheetId val="1"/>
      <sheetId val="3"/>
    </sheetIdMap>
  </header>
  <header guid="{EFDF7D30-EB70-428C-970D-D9B99079A155}" dateTime="2018-12-06T09:09:40" maxSheetId="4" userName="127" r:id="rId62">
    <sheetIdMap count="3">
      <sheetId val="2"/>
      <sheetId val="1"/>
      <sheetId val="3"/>
    </sheetIdMap>
  </header>
  <header guid="{DA1CF0E0-3B25-4771-9452-DAC05FB0B1DE}" dateTime="2018-12-06T09:11:48" maxSheetId="4" userName="127" r:id="rId63">
    <sheetIdMap count="3">
      <sheetId val="2"/>
      <sheetId val="1"/>
      <sheetId val="3"/>
    </sheetIdMap>
  </header>
  <header guid="{998E0E6D-12AB-4BF5-824C-07819CE4B0F9}" dateTime="2018-12-06T11:53:49" maxSheetId="4" userName="127" r:id="rId64" minRId="7671" maxRId="7680">
    <sheetIdMap count="3">
      <sheetId val="2"/>
      <sheetId val="1"/>
      <sheetId val="3"/>
    </sheetIdMap>
  </header>
  <header guid="{59911DB2-22BD-4CCE-B077-888600A4BCB0}" dateTime="2018-12-06T14:13:56" maxSheetId="4" userName="127" r:id="rId65" minRId="7685" maxRId="7709">
    <sheetIdMap count="3">
      <sheetId val="2"/>
      <sheetId val="1"/>
      <sheetId val="3"/>
    </sheetIdMap>
  </header>
  <header guid="{0B5F578D-941C-45B5-AC4D-63B2D1FD113E}" dateTime="2018-12-06T14:14:43" maxSheetId="4" userName="127" r:id="rId66" minRId="7714" maxRId="7715">
    <sheetIdMap count="3">
      <sheetId val="2"/>
      <sheetId val="1"/>
      <sheetId val="3"/>
    </sheetIdMap>
  </header>
  <header guid="{E59E80F6-F56C-43E8-9C67-96BD2FD25601}" dateTime="2018-12-06T14:17:00" maxSheetId="4" userName="127" r:id="rId67" minRId="7720" maxRId="7722">
    <sheetIdMap count="3">
      <sheetId val="2"/>
      <sheetId val="1"/>
      <sheetId val="3"/>
    </sheetIdMap>
  </header>
  <header guid="{4866E87F-DD2B-49D3-9733-B22D12808932}" dateTime="2018-12-06T14:33:04" maxSheetId="4" userName="127" r:id="rId68" minRId="7727" maxRId="7739">
    <sheetIdMap count="3">
      <sheetId val="2"/>
      <sheetId val="1"/>
      <sheetId val="3"/>
    </sheetIdMap>
  </header>
  <header guid="{520ADA9D-623B-4CBB-838E-C442F371A3E3}" dateTime="2018-12-06T14:56:28" maxSheetId="4" userName="127" r:id="rId69" minRId="7744" maxRId="7750">
    <sheetIdMap count="3">
      <sheetId val="2"/>
      <sheetId val="1"/>
      <sheetId val="3"/>
    </sheetIdMap>
  </header>
  <header guid="{E64ED028-F9B8-45B7-9ADD-070D245B0919}" dateTime="2018-12-06T14:57:05" maxSheetId="4" userName="127" r:id="rId70">
    <sheetIdMap count="3">
      <sheetId val="2"/>
      <sheetId val="1"/>
      <sheetId val="3"/>
    </sheetIdMap>
  </header>
  <header guid="{E9CA4551-454B-4C8F-AE97-6DA2637B9716}" dateTime="2018-12-06T15:29:40" maxSheetId="4" userName="127" r:id="rId71">
    <sheetIdMap count="3">
      <sheetId val="2"/>
      <sheetId val="1"/>
      <sheetId val="3"/>
    </sheetIdMap>
  </header>
  <header guid="{478F1B0D-FC3B-4CAA-93D9-0CC74C3DFF85}" dateTime="2018-12-06T16:00:50" maxSheetId="4" userName="127" r:id="rId72">
    <sheetIdMap count="3">
      <sheetId val="2"/>
      <sheetId val="1"/>
      <sheetId val="3"/>
    </sheetIdMap>
  </header>
  <header guid="{4E02555D-FB8E-4A5A-8D42-CFC4C71F55C7}" dateTime="2018-12-06T16:43:23" maxSheetId="4" userName="127" r:id="rId73">
    <sheetIdMap count="3">
      <sheetId val="2"/>
      <sheetId val="1"/>
      <sheetId val="3"/>
    </sheetIdMap>
  </header>
  <header guid="{11A83A19-0FE5-43E8-B7FB-608FB56BF390}" dateTime="2018-12-10T10:44:18" maxSheetId="4" userName="127" r:id="rId74" minRId="7771" maxRId="7772">
    <sheetIdMap count="3">
      <sheetId val="2"/>
      <sheetId val="1"/>
      <sheetId val="3"/>
    </sheetIdMap>
  </header>
  <header guid="{FA601C99-9B80-4E3B-900F-3F5BDF8E257C}" dateTime="2018-12-10T16:50:48" maxSheetId="4" userName="128" r:id="rId75">
    <sheetIdMap count="3">
      <sheetId val="2"/>
      <sheetId val="1"/>
      <sheetId val="3"/>
    </sheetIdMap>
  </header>
  <header guid="{D7280208-63FC-44C3-BCDF-5B2FB99469B6}" dateTime="2018-12-11T09:29:02" maxSheetId="4" userName="128" r:id="rId76" minRId="7779" maxRId="7785">
    <sheetIdMap count="3">
      <sheetId val="2"/>
      <sheetId val="1"/>
      <sheetId val="3"/>
    </sheetIdMap>
  </header>
  <header guid="{E2B924BF-B45B-4F26-A99D-4862DC7C4096}" dateTime="2018-12-11T10:54:37" maxSheetId="4" userName="127" r:id="rId77">
    <sheetIdMap count="3">
      <sheetId val="2"/>
      <sheetId val="1"/>
      <sheetId val="3"/>
    </sheetIdMap>
  </header>
  <header guid="{AADE1BAB-9373-4830-8EEF-90C83504555C}" dateTime="2018-12-11T11:14:29" maxSheetId="4" userName="127" r:id="rId78" minRId="7790" maxRId="7814">
    <sheetIdMap count="3">
      <sheetId val="2"/>
      <sheetId val="1"/>
      <sheetId val="3"/>
    </sheetIdMap>
  </header>
  <header guid="{3BB8064C-72C5-41C1-862A-36FE218027F5}" dateTime="2018-12-11T11:28:48" maxSheetId="4" userName="128" r:id="rId79">
    <sheetIdMap count="3">
      <sheetId val="2"/>
      <sheetId val="1"/>
      <sheetId val="3"/>
    </sheetIdMap>
  </header>
  <header guid="{B29D7224-74EA-4020-B4AF-91792F378598}" dateTime="2018-12-11T11:29:51" maxSheetId="4" userName="127" r:id="rId80" minRId="7821">
    <sheetIdMap count="3">
      <sheetId val="2"/>
      <sheetId val="1"/>
      <sheetId val="3"/>
    </sheetIdMap>
  </header>
  <header guid="{7F84654D-D880-439A-9FD3-4066A1CDB653}" dateTime="2018-12-11T11:30:12" maxSheetId="4" userName="127" r:id="rId81" minRId="7826">
    <sheetIdMap count="3">
      <sheetId val="2"/>
      <sheetId val="1"/>
      <sheetId val="3"/>
    </sheetIdMap>
  </header>
  <header guid="{C172C7B6-6D09-4B3C-8AFD-AF5EBF487422}" dateTime="2018-12-11T11:32:10" maxSheetId="4" userName="128" r:id="rId82" minRId="7831" maxRId="7832">
    <sheetIdMap count="3">
      <sheetId val="2"/>
      <sheetId val="1"/>
      <sheetId val="3"/>
    </sheetIdMap>
  </header>
  <header guid="{ADB3073D-6821-4252-8796-458547A295CF}" dateTime="2018-12-11T11:41:20" maxSheetId="4" userName="127" r:id="rId83" minRId="7835" maxRId="7865">
    <sheetIdMap count="3">
      <sheetId val="2"/>
      <sheetId val="1"/>
      <sheetId val="3"/>
    </sheetIdMap>
  </header>
  <header guid="{FD985307-8B0C-42DD-B8AA-1FA7EAB58340}" dateTime="2018-12-11T14:01:38" maxSheetId="4" userName="128" r:id="rId84">
    <sheetIdMap count="3">
      <sheetId val="2"/>
      <sheetId val="1"/>
      <sheetId val="3"/>
    </sheetIdMap>
  </header>
  <header guid="{25350A1B-5BDE-444D-982E-CB541AF1FFD6}" dateTime="2018-12-11T14:50:01" maxSheetId="4" userName="128" r:id="rId85">
    <sheetIdMap count="3">
      <sheetId val="2"/>
      <sheetId val="1"/>
      <sheetId val="3"/>
    </sheetIdMap>
  </header>
  <header guid="{7B4539DA-AC27-40C4-9E3C-FDEAF26CFF38}" dateTime="2018-12-12T08:47:29" maxSheetId="4" userName="128" r:id="rId86">
    <sheetIdMap count="3">
      <sheetId val="2"/>
      <sheetId val="1"/>
      <sheetId val="3"/>
    </sheetIdMap>
  </header>
  <header guid="{53DD20EF-98EF-40BB-81A8-F3DC84641D45}" dateTime="2018-12-14T08:45:50" maxSheetId="4" userName="127" r:id="rId87" minRId="7880" maxRId="7881">
    <sheetIdMap count="3">
      <sheetId val="2"/>
      <sheetId val="1"/>
      <sheetId val="3"/>
    </sheetIdMap>
  </header>
  <header guid="{D7683B3E-7CE4-430D-A04D-80E9E211E553}" dateTime="2018-12-14T08:46:00" maxSheetId="4" userName="127" r:id="rId88">
    <sheetIdMap count="3">
      <sheetId val="2"/>
      <sheetId val="1"/>
      <sheetId val="3"/>
    </sheetIdMap>
  </header>
  <header guid="{55FD5750-40F4-4023-8306-1CCB782073AE}" dateTime="2018-12-14T08:46:13" maxSheetId="4" userName="127" r:id="rId89">
    <sheetIdMap count="3">
      <sheetId val="2"/>
      <sheetId val="1"/>
      <sheetId val="3"/>
    </sheetIdMap>
  </header>
  <header guid="{BB732005-492F-445D-A2D5-05639DD64E17}" dateTime="2018-12-14T15:10:32" maxSheetId="4" userName="128" r:id="rId90" minRId="7894">
    <sheetIdMap count="3">
      <sheetId val="2"/>
      <sheetId val="1"/>
      <sheetId val="3"/>
    </sheetIdMap>
  </header>
  <header guid="{AEB5F586-8271-4FF6-8623-EC6A464EE07E}" dateTime="2018-12-14T15:11:03" maxSheetId="4" userName="128" r:id="rId91" minRId="7899">
    <sheetIdMap count="3">
      <sheetId val="2"/>
      <sheetId val="1"/>
      <sheetId val="3"/>
    </sheetIdMap>
  </header>
  <header guid="{6A3AECAF-701C-4BC2-8930-0DB2A53ABAD7}" dateTime="2018-12-17T15:52:25" maxSheetId="4" userName="128" r:id="rId92">
    <sheetIdMap count="3">
      <sheetId val="2"/>
      <sheetId val="1"/>
      <sheetId val="3"/>
    </sheetIdMap>
  </header>
  <header guid="{B1ABA1D5-A29F-4E0A-BDDD-1B4C04AFAE60}" dateTime="2018-12-17T16:46:11" maxSheetId="4" userName="127" r:id="rId93" minRId="7900" maxRId="7903">
    <sheetIdMap count="3">
      <sheetId val="2"/>
      <sheetId val="1"/>
      <sheetId val="3"/>
    </sheetIdMap>
  </header>
  <header guid="{778A2933-A5F8-4697-9D44-3B28110E18CF}" dateTime="2018-12-17T16:48:21" maxSheetId="4" userName="127" r:id="rId94" minRId="7908" maxRId="7916">
    <sheetIdMap count="3">
      <sheetId val="2"/>
      <sheetId val="1"/>
      <sheetId val="3"/>
    </sheetIdMap>
  </header>
  <header guid="{AF0C35FB-83F5-4462-BA4D-010BC0F4474C}" dateTime="2018-12-17T16:50:00" maxSheetId="4" userName="127" r:id="rId95" minRId="7921" maxRId="7927">
    <sheetIdMap count="3">
      <sheetId val="2"/>
      <sheetId val="1"/>
      <sheetId val="3"/>
    </sheetIdMap>
  </header>
  <header guid="{A094271A-2F04-428E-B506-AE8B98FE95D6}" dateTime="2018-12-17T16:57:41" maxSheetId="4" userName="127" r:id="rId96" minRId="7932" maxRId="7960">
    <sheetIdMap count="3">
      <sheetId val="2"/>
      <sheetId val="1"/>
      <sheetId val="3"/>
    </sheetIdMap>
  </header>
  <header guid="{9274FDCC-BFA8-42E8-A0B6-87ACB6E9D4AA}" dateTime="2018-12-17T17:00:53" maxSheetId="4" userName="127" r:id="rId97" minRId="7965" maxRId="7988">
    <sheetIdMap count="3">
      <sheetId val="2"/>
      <sheetId val="1"/>
      <sheetId val="3"/>
    </sheetIdMap>
  </header>
  <header guid="{A14467EC-0080-43C0-BC26-30B00CD24532}" dateTime="2018-12-17T17:01:41" maxSheetId="4" userName="127" r:id="rId98" minRId="7993" maxRId="7994">
    <sheetIdMap count="3">
      <sheetId val="2"/>
      <sheetId val="1"/>
      <sheetId val="3"/>
    </sheetIdMap>
  </header>
  <header guid="{0FE191A0-2DE7-411E-AF45-736A289F9717}" dateTime="2018-12-17T17:07:14" maxSheetId="4" userName="127" r:id="rId99">
    <sheetIdMap count="3">
      <sheetId val="2"/>
      <sheetId val="1"/>
      <sheetId val="3"/>
    </sheetIdMap>
  </header>
  <header guid="{6B24E7CB-8286-45A4-9E0A-1714CD047B0D}" dateTime="2018-12-17T17:09:59" maxSheetId="4" userName="128" r:id="rId100">
    <sheetIdMap count="3">
      <sheetId val="2"/>
      <sheetId val="1"/>
      <sheetId val="3"/>
    </sheetIdMap>
  </header>
  <header guid="{EEA0A246-8ECA-4407-85A1-692F36E092F2}" dateTime="2018-12-17T17:11:01" maxSheetId="4" userName="128" r:id="rId101">
    <sheetIdMap count="3">
      <sheetId val="2"/>
      <sheetId val="1"/>
      <sheetId val="3"/>
    </sheetIdMap>
  </header>
  <header guid="{784FF59B-7D87-493A-8F5F-5663B9B0ACC1}" dateTime="2018-12-18T13:21:28" maxSheetId="4" userName="127" r:id="rId102" minRId="8011" maxRId="8016">
    <sheetIdMap count="3">
      <sheetId val="2"/>
      <sheetId val="1"/>
      <sheetId val="3"/>
    </sheetIdMap>
  </header>
  <header guid="{CE536FF4-C3F3-4B17-A561-9E9D7940F8CF}" dateTime="2018-12-18T13:22:29" maxSheetId="4" userName="127" r:id="rId103" minRId="8021" maxRId="8025">
    <sheetIdMap count="3">
      <sheetId val="2"/>
      <sheetId val="1"/>
      <sheetId val="3"/>
    </sheetIdMap>
  </header>
  <header guid="{DD65F582-BCFB-4BBF-B3DD-31DBAF488BDE}" dateTime="2018-12-18T13:22:47" maxSheetId="4" userName="127" r:id="rId104">
    <sheetIdMap count="3">
      <sheetId val="2"/>
      <sheetId val="1"/>
      <sheetId val="3"/>
    </sheetIdMap>
  </header>
  <header guid="{8FCE7802-EF68-42F2-8D8F-36E70AC84019}" dateTime="2018-12-18T13:59:02" maxSheetId="4" userName="127" r:id="rId105" minRId="8034">
    <sheetIdMap count="3">
      <sheetId val="2"/>
      <sheetId val="1"/>
      <sheetId val="3"/>
    </sheetIdMap>
  </header>
  <header guid="{A86B1651-0DC7-403D-B216-43A82398D4E9}" dateTime="2018-12-18T13:59:08" maxSheetId="4" userName="127" r:id="rId106" minRId="8039">
    <sheetIdMap count="3">
      <sheetId val="2"/>
      <sheetId val="1"/>
      <sheetId val="3"/>
    </sheetIdMap>
  </header>
  <header guid="{8F71B7D5-03F4-41B9-886A-10C015438F3C}" dateTime="2018-12-18T14:05:12" maxSheetId="4" userName="127" r:id="rId107">
    <sheetIdMap count="3">
      <sheetId val="2"/>
      <sheetId val="1"/>
      <sheetId val="3"/>
    </sheetIdMap>
  </header>
  <header guid="{3C591F8D-9F2C-4A0A-9BC8-C4F27478A474}" dateTime="2018-12-18T14:16:17" maxSheetId="4" userName="128" r:id="rId108">
    <sheetIdMap count="3">
      <sheetId val="2"/>
      <sheetId val="1"/>
      <sheetId val="3"/>
    </sheetIdMap>
  </header>
  <header guid="{D0BD6D82-9770-46D5-B56F-8FF4892D3A28}" dateTime="2018-12-18T16:09:37" maxSheetId="4" userName="127" r:id="rId109" minRId="8052" maxRId="8060">
    <sheetIdMap count="3">
      <sheetId val="2"/>
      <sheetId val="1"/>
      <sheetId val="3"/>
    </sheetIdMap>
  </header>
  <header guid="{CA1BA913-54F6-45EE-A5D4-04852E85C8C3}" dateTime="2018-12-18T16:10:43" maxSheetId="4" userName="127" r:id="rId110" minRId="8065" maxRId="8068">
    <sheetIdMap count="3">
      <sheetId val="2"/>
      <sheetId val="1"/>
      <sheetId val="3"/>
    </sheetIdMap>
  </header>
  <header guid="{D20235DC-9DB3-4718-8812-6CCF5950F321}" dateTime="2018-12-18T16:10:46" maxSheetId="4" userName="127" r:id="rId111">
    <sheetIdMap count="3">
      <sheetId val="2"/>
      <sheetId val="1"/>
      <sheetId val="3"/>
    </sheetIdMap>
  </header>
  <header guid="{861BBECF-5691-4588-9847-BF02B385B435}" dateTime="2018-12-18T16:23:20" maxSheetId="4" userName="127" r:id="rId112" minRId="8077" maxRId="8080">
    <sheetIdMap count="3">
      <sheetId val="2"/>
      <sheetId val="1"/>
      <sheetId val="3"/>
    </sheetIdMap>
  </header>
  <header guid="{4F7B774B-73E3-4671-A4AB-DB07CED81A8D}" dateTime="2018-12-18T16:23:37" maxSheetId="4" userName="127" r:id="rId113">
    <sheetIdMap count="3">
      <sheetId val="2"/>
      <sheetId val="1"/>
      <sheetId val="3"/>
    </sheetIdMap>
  </header>
  <header guid="{5809373C-5005-42E1-8B78-1718B62FEF7F}" dateTime="2018-12-18T16:24:45" maxSheetId="4" userName="127" r:id="rId114">
    <sheetIdMap count="3">
      <sheetId val="2"/>
      <sheetId val="1"/>
      <sheetId val="3"/>
    </sheetIdMap>
  </header>
  <header guid="{ABD8BD7D-D54F-419F-906F-974AE2D424F9}" dateTime="2018-12-18T16:34:51" maxSheetId="4" userName="127" r:id="rId115">
    <sheetIdMap count="3">
      <sheetId val="2"/>
      <sheetId val="1"/>
      <sheetId val="3"/>
    </sheetIdMap>
  </header>
  <header guid="{F07C05AD-C9E6-481F-BE98-4EB2E9EF09C9}" dateTime="2018-12-18T17:13:43" maxSheetId="4" userName="127" r:id="rId116" minRId="8097" maxRId="8102">
    <sheetIdMap count="3">
      <sheetId val="2"/>
      <sheetId val="1"/>
      <sheetId val="3"/>
    </sheetIdMap>
  </header>
  <header guid="{BFA9BC2C-8DF7-4676-AB25-D4F18BD23C96}" dateTime="2018-12-18T17:18:44" maxSheetId="4" userName="127" r:id="rId117" minRId="8107" maxRId="8109">
    <sheetIdMap count="3">
      <sheetId val="2"/>
      <sheetId val="1"/>
      <sheetId val="3"/>
    </sheetIdMap>
  </header>
  <header guid="{AC9D436E-C2F6-40D6-AB3F-B3B55C5FCDE9}" dateTime="2018-12-18T17:46:31" maxSheetId="4" userName="02-2214" r:id="rId118">
    <sheetIdMap count="3">
      <sheetId val="2"/>
      <sheetId val="1"/>
      <sheetId val="3"/>
    </sheetIdMap>
  </header>
  <header guid="{8EDE524B-1AC0-45EB-8376-1CE618E51B53}" dateTime="2018-12-18T17:47:24" maxSheetId="4" userName="02-2214" r:id="rId119">
    <sheetIdMap count="3">
      <sheetId val="2"/>
      <sheetId val="1"/>
      <sheetId val="3"/>
    </sheetIdMap>
  </header>
  <header guid="{AD73BA68-AAB2-4AFB-A3FF-A3178F603368}" dateTime="2018-12-18T17:47:45" maxSheetId="4" userName="02-2214" r:id="rId120">
    <sheetIdMap count="3">
      <sheetId val="2"/>
      <sheetId val="1"/>
      <sheetId val="3"/>
    </sheetIdMap>
  </header>
  <header guid="{0530B548-92A6-4318-A5B1-EC7208BE3464}" dateTime="2018-12-18T17:48:21" maxSheetId="4" userName="02-2214" r:id="rId121">
    <sheetIdMap count="3">
      <sheetId val="2"/>
      <sheetId val="1"/>
      <sheetId val="3"/>
    </sheetIdMap>
  </header>
  <header guid="{E7B2DA56-A0E2-4589-A0FE-203FEAD5AB6D}" dateTime="2018-12-18T17:48:46" maxSheetId="4" userName="02-2214" r:id="rId122">
    <sheetIdMap count="3">
      <sheetId val="2"/>
      <sheetId val="1"/>
      <sheetId val="3"/>
    </sheetIdMap>
  </header>
  <header guid="{45A9B205-EE83-4CBF-9851-D802A3066969}" dateTime="2018-12-18T17:49:44" maxSheetId="4" userName="02-2214" r:id="rId123">
    <sheetIdMap count="3">
      <sheetId val="2"/>
      <sheetId val="1"/>
      <sheetId val="3"/>
    </sheetIdMap>
  </header>
  <header guid="{E9CEC91D-B295-4243-9873-F49855498C4C}" dateTime="2018-12-18T17:49:55" maxSheetId="4" userName="02-2214" r:id="rId124">
    <sheetIdMap count="3">
      <sheetId val="2"/>
      <sheetId val="1"/>
      <sheetId val="3"/>
    </sheetIdMap>
  </header>
  <header guid="{F1EB3B8C-EAA6-4DC7-80AE-1DF60765393F}" dateTime="2018-12-18T17:50:20" maxSheetId="4" userName="02-2214" r:id="rId125">
    <sheetIdMap count="3">
      <sheetId val="2"/>
      <sheetId val="1"/>
      <sheetId val="3"/>
    </sheetIdMap>
  </header>
  <header guid="{6F96C823-A02E-40C5-A0DA-5B65DA98E5B2}" dateTime="2018-12-19T08:29:50" maxSheetId="4" userName="127" r:id="rId126" minRId="8117">
    <sheetIdMap count="3">
      <sheetId val="2"/>
      <sheetId val="1"/>
      <sheetId val="3"/>
    </sheetIdMap>
  </header>
  <header guid="{13593A1F-DD92-4D79-9DD1-0AB97FD6CC95}" dateTime="2018-12-19T08:35:23" maxSheetId="4" userName="127" r:id="rId127" minRId="8122">
    <sheetIdMap count="3">
      <sheetId val="2"/>
      <sheetId val="1"/>
      <sheetId val="3"/>
    </sheetIdMap>
  </header>
  <header guid="{229F3DD4-4961-4A68-8F94-F8E949E359BB}" dateTime="2018-12-19T08:42:31" maxSheetId="4" userName="127" r:id="rId128" minRId="8127" maxRId="8153">
    <sheetIdMap count="3">
      <sheetId val="2"/>
      <sheetId val="1"/>
      <sheetId val="3"/>
    </sheetIdMap>
  </header>
  <header guid="{A23AA6A4-1BA5-41FE-8443-BE789CC0A2AE}" dateTime="2018-12-19T09:15:59" maxSheetId="4" userName="127" r:id="rId129">
    <sheetIdMap count="3">
      <sheetId val="2"/>
      <sheetId val="1"/>
      <sheetId val="3"/>
    </sheetIdMap>
  </header>
  <header guid="{A5F2A8EF-FE13-4F0D-B0CD-B9AF325E8E2A}" dateTime="2018-12-19T09:16:22" maxSheetId="4" userName="127" r:id="rId130">
    <sheetIdMap count="3">
      <sheetId val="2"/>
      <sheetId val="1"/>
      <sheetId val="3"/>
    </sheetIdMap>
  </header>
  <header guid="{FCAEFB5B-7C47-4E40-B507-C6C5C4B8E670}" dateTime="2018-12-19T11:00:07" maxSheetId="4" userName="02-2214" r:id="rId131">
    <sheetIdMap count="3">
      <sheetId val="2"/>
      <sheetId val="1"/>
      <sheetId val="3"/>
    </sheetIdMap>
  </header>
  <header guid="{EA46F930-FD3D-4BD4-BFFC-C9D6C9298CC1}" dateTime="2018-12-19T11:00:20" maxSheetId="4" userName="02-2214" r:id="rId132">
    <sheetIdMap count="3">
      <sheetId val="2"/>
      <sheetId val="1"/>
      <sheetId val="3"/>
    </sheetIdMap>
  </header>
  <header guid="{ACFDD44F-FBC8-4B4A-A1E0-579B73F4ED91}" dateTime="2018-12-19T11:00:35" maxSheetId="4" userName="02-2214" r:id="rId133">
    <sheetIdMap count="3">
      <sheetId val="2"/>
      <sheetId val="1"/>
      <sheetId val="3"/>
    </sheetIdMap>
  </header>
  <header guid="{7B975A9E-07C1-4996-A5F1-27E5895703C0}" dateTime="2018-12-19T11:09:41" maxSheetId="4" userName="127" r:id="rId134" minRId="8175">
    <sheetIdMap count="3">
      <sheetId val="2"/>
      <sheetId val="1"/>
      <sheetId val="3"/>
    </sheetIdMap>
  </header>
  <header guid="{21368EF7-64A5-45D2-86CA-0B8A342C49DB}" dateTime="2018-12-19T11:09:47" maxSheetId="4" userName="127" r:id="rId135">
    <sheetIdMap count="3">
      <sheetId val="2"/>
      <sheetId val="1"/>
      <sheetId val="3"/>
    </sheetIdMap>
  </header>
  <header guid="{C73A12A1-666B-4285-8CFA-27F60852EF44}" dateTime="2018-12-19T11:15:00" maxSheetId="4" userName="127" r:id="rId136">
    <sheetIdMap count="3">
      <sheetId val="2"/>
      <sheetId val="1"/>
      <sheetId val="3"/>
    </sheetIdMap>
  </header>
  <header guid="{B9EE337A-A97C-44DA-988D-3F668CAB630F}" dateTime="2018-12-19T11:24:51" maxSheetId="4" userName="127" r:id="rId137" minRId="8188" maxRId="8198">
    <sheetIdMap count="3">
      <sheetId val="2"/>
      <sheetId val="1"/>
      <sheetId val="3"/>
    </sheetIdMap>
  </header>
  <header guid="{0FFE832B-05D2-40D0-AD47-CF66819F53E3}" dateTime="2018-12-19T11:25:20" maxSheetId="4" userName="127" r:id="rId138" minRId="8203" maxRId="8204">
    <sheetIdMap count="3">
      <sheetId val="2"/>
      <sheetId val="1"/>
      <sheetId val="3"/>
    </sheetIdMap>
  </header>
  <header guid="{0F876DD0-A342-4708-8C64-B6815694CBAF}" dateTime="2018-12-19T11:34:55" maxSheetId="4" userName="127" r:id="rId139">
    <sheetIdMap count="3">
      <sheetId val="2"/>
      <sheetId val="1"/>
      <sheetId val="3"/>
    </sheetIdMap>
  </header>
  <header guid="{8953104F-07A5-425B-87A8-FB70B4E40169}" dateTime="2018-12-19T11:36:47" maxSheetId="4" userName="127" r:id="rId140" minRId="8213" maxRId="8214">
    <sheetIdMap count="3">
      <sheetId val="2"/>
      <sheetId val="1"/>
      <sheetId val="3"/>
    </sheetIdMap>
  </header>
  <header guid="{8FB83115-121D-4EB1-ACEE-4109FB33EFFC}" dateTime="2018-12-29T11:02:59" maxSheetId="4" userName="127" r:id="rId141" minRId="8219" maxRId="8223">
    <sheetIdMap count="3">
      <sheetId val="2"/>
      <sheetId val="1"/>
      <sheetId val="3"/>
    </sheetIdMap>
  </header>
  <header guid="{7E368CF9-20E7-47B7-9528-7A84DE343A35}" dateTime="2019-01-26T14:03:08" maxSheetId="4" userName="127" r:id="rId142" minRId="8228" maxRId="8234">
    <sheetIdMap count="3">
      <sheetId val="2"/>
      <sheetId val="1"/>
      <sheetId val="3"/>
    </sheetIdMap>
  </header>
  <header guid="{9A399C5A-7F7F-432A-A258-28C68525D881}" dateTime="2019-01-26T14:04:28" maxSheetId="4" userName="127" r:id="rId143" minRId="8239" maxRId="8240">
    <sheetIdMap count="3">
      <sheetId val="2"/>
      <sheetId val="1"/>
      <sheetId val="3"/>
    </sheetIdMap>
  </header>
  <header guid="{76CE4BAE-9ED3-4ADB-B4C8-E788ECA3302D}" dateTime="2019-01-28T16:11:07" maxSheetId="4" userName="127" r:id="rId144" minRId="8245" maxRId="8256">
    <sheetIdMap count="3">
      <sheetId val="2"/>
      <sheetId val="1"/>
      <sheetId val="3"/>
    </sheetIdMap>
  </header>
  <header guid="{3BC0657F-DE6D-4D50-BCE1-E55AF2CC69C6}" dateTime="2019-01-28T16:11:44" maxSheetId="4" userName="127" r:id="rId145" minRId="8261" maxRId="8269">
    <sheetIdMap count="3">
      <sheetId val="2"/>
      <sheetId val="1"/>
      <sheetId val="3"/>
    </sheetIdMap>
  </header>
  <header guid="{6BF064D3-C19A-4C79-AC79-7A62A8296A28}" dateTime="2019-01-28T16:14:20" maxSheetId="4" userName="127" r:id="rId146" minRId="8274" maxRId="8309">
    <sheetIdMap count="3">
      <sheetId val="2"/>
      <sheetId val="1"/>
      <sheetId val="3"/>
    </sheetIdMap>
  </header>
  <header guid="{4E75CD33-43AE-4A28-B9A0-BC33168C2617}" dateTime="2019-01-28T16:15:07" maxSheetId="4" userName="127" r:id="rId147" minRId="8314" maxRId="8323">
    <sheetIdMap count="3">
      <sheetId val="2"/>
      <sheetId val="1"/>
      <sheetId val="3"/>
    </sheetIdMap>
  </header>
  <header guid="{94A33EFB-4262-4A75-B9D9-E756DDDE9324}" dateTime="2019-01-28T16:16:52" maxSheetId="4" userName="127" r:id="rId148" minRId="8328" maxRId="8354">
    <sheetIdMap count="3">
      <sheetId val="2"/>
      <sheetId val="1"/>
      <sheetId val="3"/>
    </sheetIdMap>
  </header>
  <header guid="{27224BC3-4701-4B29-8D93-0F89C404F27C}" dateTime="2019-01-28T16:19:00" maxSheetId="4" userName="127" r:id="rId149" minRId="8359" maxRId="8391">
    <sheetIdMap count="3">
      <sheetId val="2"/>
      <sheetId val="1"/>
      <sheetId val="3"/>
    </sheetIdMap>
  </header>
  <header guid="{A6B3971E-C88B-44D6-BC39-66CE70000F28}" dateTime="2019-01-28T16:19:53" maxSheetId="4" userName="127" r:id="rId150" minRId="8396" maxRId="8400">
    <sheetIdMap count="3">
      <sheetId val="2"/>
      <sheetId val="1"/>
      <sheetId val="3"/>
    </sheetIdMap>
  </header>
  <header guid="{CD30FE37-D32D-4949-834F-46F69822D715}" dateTime="2019-01-28T16:19:58" maxSheetId="4" userName="127" r:id="rId151">
    <sheetIdMap count="3">
      <sheetId val="2"/>
      <sheetId val="1"/>
      <sheetId val="3"/>
    </sheetIdMap>
  </header>
  <header guid="{ECDFB0EE-5AC7-46D9-A98B-018A33E50F75}" dateTime="2019-01-28T16:20:10" maxSheetId="4" userName="127" r:id="rId152" minRId="8409">
    <sheetIdMap count="3">
      <sheetId val="2"/>
      <sheetId val="1"/>
      <sheetId val="3"/>
    </sheetIdMap>
  </header>
  <header guid="{DEE8CFA9-A39D-49D1-B713-A312C9513220}" dateTime="2019-01-28T16:22:17" maxSheetId="4" userName="127" r:id="rId153" minRId="8414">
    <sheetIdMap count="3">
      <sheetId val="2"/>
      <sheetId val="1"/>
      <sheetId val="3"/>
    </sheetIdMap>
  </header>
  <header guid="{068DAE3F-47D1-497A-9F58-A017DE194E65}" dateTime="2019-01-28T16:22:26" maxSheetId="4" userName="127" r:id="rId154" minRId="8419">
    <sheetIdMap count="3">
      <sheetId val="2"/>
      <sheetId val="1"/>
      <sheetId val="3"/>
    </sheetIdMap>
  </header>
  <header guid="{267E9752-6BFA-4676-B54B-D43AF5A51FB5}" dateTime="2019-01-28T17:23:44" maxSheetId="4" userName="127" r:id="rId155" minRId="8424" maxRId="8432">
    <sheetIdMap count="3">
      <sheetId val="2"/>
      <sheetId val="1"/>
      <sheetId val="3"/>
    </sheetIdMap>
  </header>
  <header guid="{672A1045-90CF-4D9F-B6BF-5CB6A3DF2A1F}" dateTime="2019-01-28T17:26:34" maxSheetId="4" userName="127" r:id="rId156" minRId="8437" maxRId="8449">
    <sheetIdMap count="3">
      <sheetId val="2"/>
      <sheetId val="1"/>
      <sheetId val="3"/>
    </sheetIdMap>
  </header>
  <header guid="{CDD4254F-8EC4-4275-A7C7-45632A572F71}" dateTime="2019-01-28T17:29:39" maxSheetId="4" userName="127" r:id="rId157" minRId="8453">
    <sheetIdMap count="3">
      <sheetId val="2"/>
      <sheetId val="1"/>
      <sheetId val="3"/>
    </sheetIdMap>
  </header>
  <header guid="{943E1CAF-D6AA-434E-BCDB-0BBF69A3B38C}" dateTime="2019-02-22T09:16:57" maxSheetId="4" userName="127" r:id="rId158" minRId="8457" maxRId="8464">
    <sheetIdMap count="3">
      <sheetId val="2"/>
      <sheetId val="1"/>
      <sheetId val="3"/>
    </sheetIdMap>
  </header>
  <header guid="{66270282-B8B3-4D2A-86BF-39C6DBAA3C8A}" dateTime="2019-02-22T09:19:17" maxSheetId="4" userName="127" r:id="rId159" minRId="8468" maxRId="8486">
    <sheetIdMap count="3">
      <sheetId val="2"/>
      <sheetId val="1"/>
      <sheetId val="3"/>
    </sheetIdMap>
  </header>
  <header guid="{F3010393-45C2-44CB-8B37-0BA0AF232CB2}" dateTime="2019-02-22T09:19:45" maxSheetId="4" userName="127" r:id="rId160" minRId="8490">
    <sheetIdMap count="3">
      <sheetId val="2"/>
      <sheetId val="1"/>
      <sheetId val="3"/>
    </sheetIdMap>
  </header>
  <header guid="{6DBB0633-492D-4339-B24C-EF85E024A672}" dateTime="2019-02-22T09:23:11" maxSheetId="4" userName="127" r:id="rId161" minRId="8494" maxRId="8495">
    <sheetIdMap count="3">
      <sheetId val="2"/>
      <sheetId val="1"/>
      <sheetId val="3"/>
    </sheetIdMap>
  </header>
  <header guid="{87BC2D23-AB75-4FAD-A7FA-6170143D4C1C}" dateTime="2019-02-22T09:24:59" maxSheetId="4" userName="127" r:id="rId162" minRId="8499" maxRId="8500">
    <sheetIdMap count="3">
      <sheetId val="2"/>
      <sheetId val="1"/>
      <sheetId val="3"/>
    </sheetIdMap>
  </header>
  <header guid="{43BA79F0-9917-46A7-8EC2-F11D93250ECE}" dateTime="2019-02-22T09:25:28" maxSheetId="4" userName="127" r:id="rId163">
    <sheetIdMap count="3">
      <sheetId val="2"/>
      <sheetId val="1"/>
      <sheetId val="3"/>
    </sheetIdMap>
  </header>
  <header guid="{F969D784-3494-4114-A6F0-02597F427B8C}" dateTime="2019-02-27T15:17:20" maxSheetId="4" userName="Юрист" r:id="rId164" minRId="8507" maxRId="8508">
    <sheetIdMap count="3">
      <sheetId val="2"/>
      <sheetId val="1"/>
      <sheetId val="3"/>
    </sheetIdMap>
  </header>
  <header guid="{A19E4EDE-25CF-48EC-97C6-6ECEC3E89C4E}" dateTime="2019-03-07T09:35:15" maxSheetId="4" userName="127" r:id="rId165" minRId="8512" maxRId="8551">
    <sheetIdMap count="3">
      <sheetId val="2"/>
      <sheetId val="1"/>
      <sheetId val="3"/>
    </sheetIdMap>
  </header>
  <header guid="{CC352E96-1ED4-4947-A119-0415789DEABC}" dateTime="2019-03-07T09:36:59" maxSheetId="4" userName="127" r:id="rId166" minRId="8555" maxRId="8581">
    <sheetIdMap count="3">
      <sheetId val="2"/>
      <sheetId val="1"/>
      <sheetId val="3"/>
    </sheetIdMap>
  </header>
  <header guid="{DF590CC6-63B9-4A79-908B-ABCEA1132F6D}" dateTime="2019-03-07T09:37:54" maxSheetId="4" userName="127" r:id="rId167">
    <sheetIdMap count="3">
      <sheetId val="2"/>
      <sheetId val="1"/>
      <sheetId val="3"/>
    </sheetIdMap>
  </header>
  <header guid="{FC65B5A7-37D3-4CA6-AC43-01ECCA3A5361}" dateTime="2019-03-07T09:38:10" maxSheetId="4" userName="127" r:id="rId168" minRId="8588">
    <sheetIdMap count="3">
      <sheetId val="2"/>
      <sheetId val="1"/>
      <sheetId val="3"/>
    </sheetIdMap>
  </header>
  <header guid="{04041941-5B24-4527-B6B0-3475FEF76C4C}" dateTime="2019-03-07T09:48:25" maxSheetId="4" userName="127" r:id="rId169" minRId="8592" maxRId="8594">
    <sheetIdMap count="3">
      <sheetId val="2"/>
      <sheetId val="1"/>
      <sheetId val="3"/>
    </sheetIdMap>
  </header>
  <header guid="{721C0797-9FFC-47EC-B1B9-CF499DD44CA0}" dateTime="2019-03-11T13:21:48" maxSheetId="4" userName="Юрист" r:id="rId170" minRId="8598">
    <sheetIdMap count="3">
      <sheetId val="2"/>
      <sheetId val="1"/>
      <sheetId val="3"/>
    </sheetIdMap>
  </header>
  <header guid="{5D6E78F0-772E-4C4E-8FAD-4335428A5C8C}" dateTime="2019-03-11T13:29:19" maxSheetId="4" userName="Юрист" r:id="rId171">
    <sheetIdMap count="3">
      <sheetId val="2"/>
      <sheetId val="1"/>
      <sheetId val="3"/>
    </sheetIdMap>
  </header>
  <header guid="{CA17E895-577A-4AF4-92A9-5D152776319F}" dateTime="2019-03-14T08:39:41" maxSheetId="4" userName="127" r:id="rId172" minRId="8605">
    <sheetIdMap count="3">
      <sheetId val="2"/>
      <sheetId val="1"/>
      <sheetId val="3"/>
    </sheetIdMap>
  </header>
  <header guid="{5D417853-5C28-424B-9249-AF0CE1B32D70}" dateTime="2019-03-14T08:40:21" maxSheetId="4" userName="127" r:id="rId173" minRId="8609" maxRId="8612">
    <sheetIdMap count="3">
      <sheetId val="2"/>
      <sheetId val="1"/>
      <sheetId val="3"/>
    </sheetIdMap>
  </header>
  <header guid="{44F74407-2FC8-4E60-8395-B36006554DE2}" dateTime="2019-03-14T08:59:46" maxSheetId="4" userName="127" r:id="rId174" minRId="8616" maxRId="8618">
    <sheetIdMap count="3">
      <sheetId val="2"/>
      <sheetId val="1"/>
      <sheetId val="3"/>
    </sheetIdMap>
  </header>
  <header guid="{B5D33C8C-779B-4B6F-BC31-F0331A99FA42}" dateTime="2019-03-14T09:00:48" maxSheetId="4" userName="127" r:id="rId175" minRId="8622">
    <sheetIdMap count="3">
      <sheetId val="2"/>
      <sheetId val="1"/>
      <sheetId val="3"/>
    </sheetIdMap>
  </header>
  <header guid="{9991921A-E3C6-4978-8E18-19018B94083A}" dateTime="2019-04-15T10:53:45" maxSheetId="4" userName="127" r:id="rId176" minRId="8626" maxRId="8679">
    <sheetIdMap count="3">
      <sheetId val="2"/>
      <sheetId val="1"/>
      <sheetId val="3"/>
    </sheetIdMap>
  </header>
  <header guid="{5D9C6834-FA89-4F6B-9B82-9D09A91A0B02}" dateTime="2019-04-15T10:57:17" maxSheetId="4" userName="127" r:id="rId177" minRId="8683" maxRId="8714">
    <sheetIdMap count="3">
      <sheetId val="2"/>
      <sheetId val="1"/>
      <sheetId val="3"/>
    </sheetIdMap>
  </header>
  <header guid="{0F2C945B-C26B-4AB9-8F4A-B7FD3AC83FD8}" dateTime="2019-04-15T11:06:33" maxSheetId="4" userName="127" r:id="rId178" minRId="8718" maxRId="8769">
    <sheetIdMap count="3">
      <sheetId val="2"/>
      <sheetId val="1"/>
      <sheetId val="3"/>
    </sheetIdMap>
  </header>
  <header guid="{7978C6EA-6D0F-40C4-92A4-F55056A04991}" dateTime="2019-04-15T11:07:35" maxSheetId="4" userName="127" r:id="rId179" minRId="8773" maxRId="8782">
    <sheetIdMap count="3">
      <sheetId val="2"/>
      <sheetId val="1"/>
      <sheetId val="3"/>
    </sheetIdMap>
  </header>
  <header guid="{1790F965-3B69-4BE4-A6CF-C2639597BF35}" dateTime="2019-04-15T11:09:06" maxSheetId="4" userName="127" r:id="rId180" minRId="8786">
    <sheetIdMap count="3">
      <sheetId val="2"/>
      <sheetId val="1"/>
      <sheetId val="3"/>
    </sheetIdMap>
  </header>
  <header guid="{3C61685D-F1F8-42B9-B8B7-BEBCF0EFFBA4}" dateTime="2019-04-15T11:42:58" maxSheetId="4" userName="127" r:id="rId181" minRId="8790">
    <sheetIdMap count="3">
      <sheetId val="2"/>
      <sheetId val="1"/>
      <sheetId val="3"/>
    </sheetIdMap>
  </header>
  <header guid="{352029DF-D729-4F8A-BD78-68D9D5922DC6}" dateTime="2019-04-15T11:44:49" maxSheetId="4" userName="127" r:id="rId182" minRId="8794">
    <sheetIdMap count="3">
      <sheetId val="2"/>
      <sheetId val="1"/>
      <sheetId val="3"/>
    </sheetIdMap>
  </header>
  <header guid="{F3FA2017-DF5A-44F0-87C6-C9AB5B40A50B}" dateTime="2019-04-15T11:46:12" maxSheetId="4" userName="127" r:id="rId183" minRId="8798" maxRId="8799">
    <sheetIdMap count="3">
      <sheetId val="2"/>
      <sheetId val="1"/>
      <sheetId val="3"/>
    </sheetIdMap>
  </header>
  <header guid="{9FEA8505-C3C4-414A-A7F3-534CEC4B91FB}" dateTime="2019-04-17T09:31:42" maxSheetId="4" userName="ZamGlav" r:id="rId184" minRId="8803">
    <sheetIdMap count="3">
      <sheetId val="2"/>
      <sheetId val="1"/>
      <sheetId val="3"/>
    </sheetIdMap>
  </header>
  <header guid="{2E75D3A9-ED47-4EE0-8B52-81076749852B}" dateTime="2019-04-17T09:49:44" maxSheetId="4" userName="ZamGlav" r:id="rId185" minRId="8807">
    <sheetIdMap count="3">
      <sheetId val="2"/>
      <sheetId val="1"/>
      <sheetId val="3"/>
    </sheetIdMap>
  </header>
  <header guid="{2D7EDC39-8DE2-408A-A8F4-E7290C5BA752}" dateTime="2019-05-14T11:09:01" maxSheetId="4" userName="127" r:id="rId186" minRId="8811" maxRId="8834">
    <sheetIdMap count="3">
      <sheetId val="2"/>
      <sheetId val="1"/>
      <sheetId val="3"/>
    </sheetIdMap>
  </header>
  <header guid="{C0778430-0F0B-4C32-8763-F27635E1DE5C}" dateTime="2019-05-14T11:11:58" maxSheetId="4" userName="127" r:id="rId187" minRId="8838" maxRId="8847">
    <sheetIdMap count="3">
      <sheetId val="2"/>
      <sheetId val="1"/>
      <sheetId val="3"/>
    </sheetIdMap>
  </header>
  <header guid="{204AB1C3-5F8D-4F54-883A-366EF7379EE4}" dateTime="2019-05-14T11:12:38" maxSheetId="4" userName="127" r:id="rId188">
    <sheetIdMap count="3">
      <sheetId val="2"/>
      <sheetId val="1"/>
      <sheetId val="3"/>
    </sheetIdMap>
  </header>
  <header guid="{E623F8FA-5D0B-47EB-BE5F-8AB368FF0A33}" dateTime="2019-06-05T11:47:12" maxSheetId="4" userName="127" r:id="rId189" minRId="8854">
    <sheetIdMap count="3">
      <sheetId val="2"/>
      <sheetId val="1"/>
      <sheetId val="3"/>
    </sheetIdMap>
  </header>
  <header guid="{641F5502-38D5-4BEB-9880-A081225B5DA0}" dateTime="2019-06-05T13:30:28" maxSheetId="4" userName="127" r:id="rId190" minRId="8858" maxRId="8860">
    <sheetIdMap count="3">
      <sheetId val="2"/>
      <sheetId val="1"/>
      <sheetId val="3"/>
    </sheetIdMap>
  </header>
  <header guid="{97C6B4E4-76C0-4C24-B5A5-15342991B805}" dateTime="2019-06-05T13:31:14" maxSheetId="4" userName="127" r:id="rId191" minRId="8864" maxRId="8865">
    <sheetIdMap count="3">
      <sheetId val="2"/>
      <sheetId val="1"/>
      <sheetId val="3"/>
    </sheetIdMap>
  </header>
  <header guid="{A970E413-9334-4C72-B759-01A8402514AA}" dateTime="2019-06-05T13:31:35" maxSheetId="4" userName="127" r:id="rId192" minRId="8869">
    <sheetIdMap count="3">
      <sheetId val="2"/>
      <sheetId val="1"/>
      <sheetId val="3"/>
    </sheetIdMap>
  </header>
  <header guid="{F950BCB7-B5F6-4388-910E-AF787A2924E0}" dateTime="2019-06-05T13:34:58" maxSheetId="4" userName="127" r:id="rId193" minRId="8873" maxRId="8911">
    <sheetIdMap count="3">
      <sheetId val="2"/>
      <sheetId val="1"/>
      <sheetId val="3"/>
    </sheetIdMap>
  </header>
  <header guid="{96A7E817-249E-48DC-9D7B-CF24E9F75792}" dateTime="2019-06-05T13:35:17" maxSheetId="4" userName="127" r:id="rId194" minRId="8915">
    <sheetIdMap count="3">
      <sheetId val="2"/>
      <sheetId val="1"/>
      <sheetId val="3"/>
    </sheetIdMap>
  </header>
  <header guid="{269DFA94-A67F-4F4B-90ED-EB8D51C6345A}" dateTime="2019-06-05T13:35:21" maxSheetId="4" userName="127" r:id="rId195">
    <sheetIdMap count="3">
      <sheetId val="2"/>
      <sheetId val="1"/>
      <sheetId val="3"/>
    </sheetIdMap>
  </header>
  <header guid="{38B3CA19-CDE7-4B25-AAF0-E53C0720B0A1}" dateTime="2019-06-05T13:35:41" maxSheetId="4" userName="127" r:id="rId196" minRId="8922" maxRId="8923">
    <sheetIdMap count="3">
      <sheetId val="2"/>
      <sheetId val="1"/>
      <sheetId val="3"/>
    </sheetIdMap>
  </header>
  <header guid="{1E54798F-AE15-42BD-A1E1-6F83657B4FA1}" dateTime="2019-06-05T13:37:40" maxSheetId="4" userName="127" r:id="rId197" minRId="8927" maxRId="8967">
    <sheetIdMap count="3">
      <sheetId val="2"/>
      <sheetId val="1"/>
      <sheetId val="3"/>
    </sheetIdMap>
  </header>
  <header guid="{524FED7A-2E40-4185-98D0-2135562494EE}" dateTime="2019-06-05T13:37:45" maxSheetId="4" userName="127" r:id="rId198">
    <sheetIdMap count="3">
      <sheetId val="2"/>
      <sheetId val="1"/>
      <sheetId val="3"/>
    </sheetIdMap>
  </header>
  <header guid="{752F6D71-812B-410B-9144-77F0EE06029A}" dateTime="2019-06-05T13:39:47" maxSheetId="4" userName="127" r:id="rId199" minRId="8974" maxRId="9000">
    <sheetIdMap count="3">
      <sheetId val="2"/>
      <sheetId val="1"/>
      <sheetId val="3"/>
    </sheetIdMap>
  </header>
  <header guid="{7508BE96-10FE-4533-90D6-CE7B87A7B286}" dateTime="2019-06-05T13:39:53" maxSheetId="4" userName="127" r:id="rId200">
    <sheetIdMap count="3">
      <sheetId val="2"/>
      <sheetId val="1"/>
      <sheetId val="3"/>
    </sheetIdMap>
  </header>
  <header guid="{3DA4FDB5-5699-4393-8D87-0FB298EFC941}" dateTime="2019-06-05T13:40:44" maxSheetId="4" userName="127" r:id="rId201" minRId="9007" maxRId="9009">
    <sheetIdMap count="3">
      <sheetId val="2"/>
      <sheetId val="1"/>
      <sheetId val="3"/>
    </sheetIdMap>
  </header>
  <header guid="{E4BBDF1F-A371-4BAC-8A73-A85DAD4C3F15}" dateTime="2019-06-05T13:42:07" maxSheetId="4" userName="127" r:id="rId202" minRId="9013" maxRId="9016">
    <sheetIdMap count="3">
      <sheetId val="2"/>
      <sheetId val="1"/>
      <sheetId val="3"/>
    </sheetIdMap>
  </header>
  <header guid="{62A30CF4-5335-454A-869B-44BBB595260F}" dateTime="2019-06-05T13:42:32" maxSheetId="4" userName="127" r:id="rId203" minRId="9020" maxRId="9021">
    <sheetIdMap count="3">
      <sheetId val="2"/>
      <sheetId val="1"/>
      <sheetId val="3"/>
    </sheetIdMap>
  </header>
  <header guid="{C22E14AA-1C06-41D0-A541-421D6F1E673E}" dateTime="2019-06-05T13:44:40" maxSheetId="4" userName="127" r:id="rId204" minRId="9025" maxRId="9057">
    <sheetIdMap count="3">
      <sheetId val="2"/>
      <sheetId val="1"/>
      <sheetId val="3"/>
    </sheetIdMap>
  </header>
  <header guid="{F01D5F95-6578-4597-87BD-AECA5CCD3B5B}" dateTime="2019-06-05T13:46:14" maxSheetId="4" userName="127" r:id="rId205" minRId="9061" maxRId="9064">
    <sheetIdMap count="3">
      <sheetId val="2"/>
      <sheetId val="1"/>
      <sheetId val="3"/>
    </sheetIdMap>
  </header>
  <header guid="{3BBD8669-8E10-4DFA-BAF2-EEB689518087}" dateTime="2019-06-05T13:48:31" maxSheetId="4" userName="127" r:id="rId206" minRId="9068" maxRId="9084">
    <sheetIdMap count="3">
      <sheetId val="2"/>
      <sheetId val="1"/>
      <sheetId val="3"/>
    </sheetIdMap>
  </header>
  <header guid="{8E003824-5235-48EA-852C-D9B05D3553C4}" dateTime="2019-06-05T13:49:11" maxSheetId="4" userName="127" r:id="rId207" minRId="9088" maxRId="9089">
    <sheetIdMap count="3">
      <sheetId val="2"/>
      <sheetId val="1"/>
      <sheetId val="3"/>
    </sheetIdMap>
  </header>
  <header guid="{59BFBCAE-D8CC-4E6A-969E-F0CFED373EE4}" dateTime="2019-06-05T13:49:26" maxSheetId="4" userName="127" r:id="rId208" minRId="9093">
    <sheetIdMap count="3">
      <sheetId val="2"/>
      <sheetId val="1"/>
      <sheetId val="3"/>
    </sheetIdMap>
  </header>
  <header guid="{2ACDCE0C-CB9C-4CCB-8B46-39958A00B316}" dateTime="2019-06-05T13:50:23" maxSheetId="4" userName="127" r:id="rId209" minRId="9097" maxRId="9102">
    <sheetIdMap count="3">
      <sheetId val="2"/>
      <sheetId val="1"/>
      <sheetId val="3"/>
    </sheetIdMap>
  </header>
  <header guid="{DEF8C08E-E55A-461B-85A3-BF0806C264E6}" dateTime="2019-06-05T13:50:30" maxSheetId="4" userName="127" r:id="rId210">
    <sheetIdMap count="3">
      <sheetId val="2"/>
      <sheetId val="1"/>
      <sheetId val="3"/>
    </sheetIdMap>
  </header>
  <header guid="{BB05804F-C420-469D-95D3-14866DFB76EF}" dateTime="2019-06-10T11:31:08" maxSheetId="4" userName="Юрист" r:id="rId211" minRId="9109">
    <sheetIdMap count="3">
      <sheetId val="2"/>
      <sheetId val="1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109" sId="1">
    <oc r="E4" t="inlineStr">
      <is>
        <t xml:space="preserve">    от  10.06.2019г. № </t>
      </is>
    </oc>
    <nc r="E4" t="inlineStr">
      <is>
        <t xml:space="preserve">    от  10.06.2019г. № 51</t>
      </is>
    </nc>
  </rcc>
  <rcv guid="{5632CF48-BE20-4FB8-A455-A976831B5066}" action="delete"/>
  <rdn rId="0" localSheetId="2" customView="1" name="Z_5632CF48_BE20_4FB8_A455_A976831B5066_.wvu.Rows" hidden="1" oldHidden="1">
    <formula>Функцион2019!$23:$23,Функцион2019!$34:$35</formula>
    <oldFormula>Функцион2019!$23:$23,Функцион2019!$34:$35</oldFormula>
  </rdn>
  <rdn rId="0" localSheetId="1" customView="1" name="Z_5632CF48_BE20_4FB8_A455_A976831B5066_.wvu.PrintArea" hidden="1" oldHidden="1">
    <formula>Вед2019!$A$1:$H$249</formula>
    <oldFormula>Вед2019!$A$1:$H$249</oldFormula>
  </rdn>
  <rdn rId="0" localSheetId="1" customView="1" name="Z_5632CF48_BE20_4FB8_A455_A976831B5066_.wvu.FilterData" hidden="1" oldHidden="1">
    <formula>Вед2019!$A$10:$H$249</formula>
    <oldFormula>Вед2019!$A$10:$H$249</oldFormula>
  </rdn>
  <rcv guid="{5632CF48-BE20-4FB8-A455-A976831B506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94" sId="2">
    <oc r="D2" t="inlineStr">
      <is>
        <t>к    решению Совета депутатов</t>
      </is>
    </oc>
    <nc r="D2" t="inlineStr">
      <is>
        <t>к    решению Совета депутатов №20 от 13.12.2018</t>
      </is>
    </nc>
  </rcc>
  <rcv guid="{92CDF3B4-C714-4C4F-B6E7-8E2145A85B5B}" action="delete"/>
  <rdn rId="0" localSheetId="2" customView="1" name="Z_92CDF3B4_C714_4C4F_B6E7_8E2145A85B5B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92CDF3B4_C714_4C4F_B6E7_8E2145A85B5B_.wvu.PrintArea" hidden="1" oldHidden="1">
    <formula>Вед2019!$A$1:$H$222</formula>
    <oldFormula>Вед2019!$A$1:$H$222</oldFormula>
  </rdn>
  <rdn rId="0" localSheetId="1" customView="1" name="Z_92CDF3B4_C714_4C4F_B6E7_8E2145A85B5B_.wvu.Rows" hidden="1" oldHidden="1">
    <formula>Вед2019!$30:$32,Вед2019!$80:$85,Вед2019!$128:$136,Вед2019!$196:$199</formula>
    <oldFormula>Вед2019!$30:$32,Вед2019!$80:$85,Вед2019!$128:$136,Вед2019!$196:$199</oldFormula>
  </rdn>
  <rdn rId="0" localSheetId="1" customView="1" name="Z_92CDF3B4_C714_4C4F_B6E7_8E2145A85B5B_.wvu.FilterData" hidden="1" oldHidden="1">
    <formula>Вед2019!$E$1:$E$352</formula>
    <oldFormula>Вед2019!$E$1:$E$352</oldFormula>
  </rdn>
  <rcv guid="{92CDF3B4-C714-4C4F-B6E7-8E2145A85B5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814DCA95-BDDD-4D03-92BE-5D18843FD74B}" action="delete"/>
  <rdn rId="0" localSheetId="2" customView="1" name="Z_814DCA95_BDDD_4D03_92BE_5D18843FD74B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814DCA95_BDDD_4D03_92BE_5D18843FD74B_.wvu.PrintArea" hidden="1" oldHidden="1">
    <formula>Вед2019!$A$1:$H$223</formula>
    <oldFormula>Вед2019!$A$1:$H$223</oldFormula>
  </rdn>
  <rdn rId="0" localSheetId="1" customView="1" name="Z_814DCA95_BDDD_4D03_92BE_5D18843FD74B_.wvu.FilterData" hidden="1" oldHidden="1">
    <formula>Вед2019!$A$10:$H$223</formula>
    <oldFormula>Вед2019!$A$10:$H$223</oldFormula>
  </rdn>
  <rcv guid="{814DCA95-BDDD-4D03-92BE-5D18843FD74B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8864" sId="1">
    <oc r="G50">
      <f>1706497+28000-27719.68+51899.1-8879.21+9500-50000-23000</f>
    </oc>
    <nc r="G50">
      <f>1706497+28000-27719.68+51899.1-8879.21+9500-50000-23000-227511.37</f>
    </nc>
  </rcc>
  <rcc rId="8865" sId="1">
    <oc r="G68">
      <f>22700+6400-6400+50000</f>
    </oc>
    <nc r="G68">
      <f>22700+6400-6400+50000+97511.37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Вед2019!$A$1:$H$230</formula>
    <oldFormula>Вед2019!$A$1:$H$230</oldFormula>
  </rdn>
  <rdn rId="0" localSheetId="1" customView="1" name="Z_4F39DA5C_9059_406E_9F89_B6E20F660542_.wvu.FilterData" hidden="1" oldHidden="1">
    <formula>Вед2019!$A$10:$H$230</formula>
    <oldFormula>Вед2019!$A$10:$H$230</oldFormula>
  </rdn>
  <rcv guid="{4F39DA5C-9059-406E-9F89-B6E20F660542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rc rId="8512" sId="1" ref="A125:XFD125" action="insertRow"/>
  <rrc rId="8513" sId="1" ref="A125:XFD125" action="insertRow"/>
  <rrc rId="8514" sId="1" ref="A125:XFD125" action="insertRow"/>
  <rrc rId="8515" sId="1" ref="A125:XFD125" action="insertRow"/>
  <rfmt sheetId="1" sqref="A125" start="0" length="0">
    <dxf>
      <font>
        <name val="Times New Roman Cyr"/>
        <scheme val="none"/>
      </font>
    </dxf>
  </rfmt>
  <rcc rId="8516" sId="1" odxf="1" dxf="1" numFmtId="4">
    <nc r="B125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8517" sId="1" odxf="1" dxf="1" numFmtId="4">
    <nc r="C125">
      <v>4</v>
    </nc>
    <odxf>
      <font>
        <name val="Times New Roman Cyr"/>
        <scheme val="none"/>
      </font>
    </odxf>
    <ndxf>
      <font>
        <name val="Times New Roman Cyr"/>
        <scheme val="none"/>
      </font>
    </ndxf>
  </rcc>
  <rcc rId="8518" sId="1" odxf="1" dxf="1" numFmtId="4">
    <nc r="D125">
      <v>9</v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F125" start="0" length="0">
    <dxf>
      <font>
        <name val="Times New Roman Cyr"/>
        <scheme val="none"/>
      </font>
    </dxf>
  </rfmt>
  <rcc rId="8519" sId="1">
    <nc r="G125">
      <f>G126</f>
    </nc>
  </rcc>
  <rcc rId="8520" sId="1">
    <nc r="A126" t="inlineStr">
      <is>
        <t>Закупка товаров, работ и услуг для обеспечения государственных (муниципальных) нужд</t>
      </is>
    </nc>
  </rcc>
  <rcc rId="8521" sId="1" numFmtId="4">
    <nc r="B126">
      <v>650</v>
    </nc>
  </rcc>
  <rcc rId="8522" sId="1" numFmtId="4">
    <nc r="C126">
      <v>4</v>
    </nc>
  </rcc>
  <rcc rId="8523" sId="1" numFmtId="4">
    <nc r="D126">
      <v>9</v>
    </nc>
  </rcc>
  <rcc rId="8524" sId="1" numFmtId="4">
    <nc r="F126">
      <v>200</v>
    </nc>
  </rcc>
  <rcc rId="8525" sId="1">
    <nc r="G126">
      <f>G127</f>
    </nc>
  </rcc>
  <rcc rId="8526" sId="1">
    <nc r="A127" t="inlineStr">
      <is>
        <t>Иные закупки товаров,работ и услуг для обеспечения государственных(муниципальных )нужд</t>
      </is>
    </nc>
  </rcc>
  <rcc rId="8527" sId="1" numFmtId="4">
    <nc r="B127">
      <v>650</v>
    </nc>
  </rcc>
  <rcc rId="8528" sId="1" numFmtId="4">
    <nc r="C127">
      <v>4</v>
    </nc>
  </rcc>
  <rcc rId="8529" sId="1" numFmtId="4">
    <nc r="D127">
      <v>9</v>
    </nc>
  </rcc>
  <rcc rId="8530" sId="1" numFmtId="4">
    <nc r="F127">
      <v>240</v>
    </nc>
  </rcc>
  <rcc rId="8531" sId="1">
    <nc r="G127">
      <f>G128</f>
    </nc>
  </rcc>
  <rcc rId="8532" sId="1">
    <nc r="A128" t="inlineStr">
      <is>
        <t>Прочая закупка товаров,работ и услуг для обеспечения государственных(муниципальных )нужд</t>
      </is>
    </nc>
  </rcc>
  <rcc rId="8533" sId="1" numFmtId="4">
    <nc r="B128">
      <v>650</v>
    </nc>
  </rcc>
  <rcc rId="8534" sId="1" numFmtId="4">
    <nc r="C128">
      <v>4</v>
    </nc>
  </rcc>
  <rcc rId="8535" sId="1" numFmtId="4">
    <nc r="D128">
      <v>9</v>
    </nc>
  </rcc>
  <rcc rId="8536" sId="1" numFmtId="4">
    <nc r="F128">
      <v>244</v>
    </nc>
  </rcc>
  <rcc rId="8537" sId="1">
    <nc r="E128" t="inlineStr">
      <is>
        <t>0400289190</t>
      </is>
    </nc>
  </rcc>
  <rcc rId="8538" sId="1">
    <nc r="E127" t="inlineStr">
      <is>
        <t>0400289190</t>
      </is>
    </nc>
  </rcc>
  <rcc rId="8539" sId="1">
    <nc r="E126" t="inlineStr">
      <is>
        <t>0400289190</t>
      </is>
    </nc>
  </rcc>
  <rcc rId="8540" sId="1">
    <nc r="E125" t="inlineStr">
      <is>
        <t>0400289190</t>
      </is>
    </nc>
  </rcc>
  <rcc rId="8541" sId="1">
    <nc r="G128">
      <f>666499.14+570000</f>
    </nc>
  </rcc>
  <rcc rId="8542" sId="1">
    <nc r="A125" t="inlineStr">
      <is>
        <t>Основное мероприятие «Ремонт автомобильных дорог общего пользования местного значения»</t>
      </is>
    </nc>
  </rcc>
  <rcc rId="8543" sId="1">
    <oc r="G116">
      <f>G117+G121</f>
    </oc>
    <nc r="G116">
      <f>G117+G121+G125</f>
    </nc>
  </rcc>
  <rcc rId="8544" sId="1" numFmtId="4">
    <oc r="G53">
      <v>60000</v>
    </oc>
    <nc r="G53">
      <f>60000-15460</f>
    </nc>
  </rcc>
  <rcc rId="8545" sId="1" numFmtId="4">
    <oc r="G67">
      <v>22700</v>
    </oc>
    <nc r="G67">
      <f>22700+6400</f>
    </nc>
  </rcc>
  <rcc rId="8546" sId="1">
    <oc r="G55">
      <f>72280.32+27719.68</f>
    </oc>
    <nc r="G55">
      <f>72280.32+27719.68+3000</f>
    </nc>
  </rcc>
  <rcc rId="8547" sId="1">
    <oc r="E167" t="inlineStr">
      <is>
        <t>0240182420</t>
      </is>
    </oc>
    <nc r="E167" t="inlineStr">
      <is>
        <t>1001182420</t>
      </is>
    </nc>
  </rcc>
  <rcc rId="8548" sId="1">
    <oc r="E166" t="inlineStr">
      <is>
        <t>0240182420</t>
      </is>
    </oc>
    <nc r="E166" t="inlineStr">
      <is>
        <t>1001182420</t>
      </is>
    </nc>
  </rcc>
  <rcc rId="8549" sId="1">
    <oc r="E165" t="inlineStr">
      <is>
        <t>0240100000</t>
      </is>
    </oc>
    <nc r="E165" t="inlineStr">
      <is>
        <t>1001100000</t>
      </is>
    </nc>
  </rcc>
  <rcc rId="8550" sId="1">
    <oc r="E164" t="inlineStr">
      <is>
        <t>024000000</t>
      </is>
    </oc>
    <nc r="E164" t="inlineStr">
      <is>
        <t>1001000000</t>
      </is>
    </nc>
  </rcc>
  <rfmt sheetId="1" sqref="A164">
    <dxf>
      <fill>
        <patternFill patternType="solid">
          <bgColor rgb="FFFFFF00"/>
        </patternFill>
      </fill>
    </dxf>
  </rfmt>
  <rcc rId="8551" sId="1">
    <oc r="A164" t="inlineStr">
      <is>
        <t>Муниципальная программа «Организация деятельности администрации сельского поселения Мулымья
на 2017 год и на период до 2020 года»</t>
      </is>
    </oc>
    <nc r="A164" t="inlineStr">
      <is>
        <t>Муниципальная программа «Развитие исторических и иных
местных традиций в связи с юбилейными 
датами населенных пунктов в сельском
поселении Мулымья»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Вед2019!$A$1:$H$216</formula>
    <oldFormula>Вед2019!$A$1:$H$216</oldFormula>
  </rdn>
  <rdn rId="0" localSheetId="1" customView="1" name="Z_4F39DA5C_9059_406E_9F89_B6E20F660542_.wvu.FilterData" hidden="1" oldHidden="1">
    <formula>Вед2019!$A$10:$H$216</formula>
    <oldFormula>Вед2019!$A$10:$H$216</oldFormula>
  </rdn>
  <rcv guid="{4F39DA5C-9059-406E-9F89-B6E20F660542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8424" sId="1">
    <oc r="E178" t="inlineStr">
      <is>
        <t>070000001</t>
      </is>
    </oc>
    <nc r="E178" t="inlineStr">
      <is>
        <t>070000000</t>
      </is>
    </nc>
  </rcc>
  <rcc rId="8425" sId="1">
    <oc r="E179" t="inlineStr">
      <is>
        <t>070000002</t>
      </is>
    </oc>
    <nc r="E179" t="inlineStr">
      <is>
        <t>070000000</t>
      </is>
    </nc>
  </rcc>
  <rcc rId="8426" sId="1">
    <oc r="E180" t="inlineStr">
      <is>
        <t>070000003</t>
      </is>
    </oc>
    <nc r="E180" t="inlineStr">
      <is>
        <t>070000000</t>
      </is>
    </nc>
  </rcc>
  <rrc rId="8427" sId="1" ref="A178:XFD178" action="deleteRow">
    <undo index="4" exp="area" ref3D="1" dr="$A$178:$XFD$183" dn="Z_4F39DA5C_9059_406E_9F89_B6E20F660542_.wvu.Rows" sId="1"/>
    <rfmt sheetId="1" xfDxf="1" s="1" sqref="A178:XFD1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solid">
            <fgColor indexed="64"/>
            <bgColor theme="4" tint="0.79998168889431442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78" t="inlineStr">
        <is>
          <t>Муниципальная программа «Развитие культуры, молодежной политики, физической культуры и спорта в сельском поселении Мулымья на 2019 год и на плановый период 2020 и 2021 годов»</t>
        </is>
      </nc>
      <ndxf>
        <font>
          <b/>
          <name val="Times New Roman Cyr"/>
          <scheme val="none"/>
        </font>
        <fill>
          <patternFill>
            <bgColor rgb="FFFFFF00"/>
          </patternFill>
        </fill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78">
        <v>650</v>
      </nc>
      <ndxf>
        <font>
          <b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78">
        <v>7</v>
      </nc>
      <ndxf>
        <font>
          <b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178">
        <v>7</v>
      </nc>
      <ndxf>
        <font>
          <b/>
          <name val="Times New Roman Cyr"/>
          <scheme val="none"/>
        </font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78" t="inlineStr">
        <is>
          <t>070000000</t>
        </is>
      </nc>
      <ndxf>
        <font>
          <b/>
          <name val="Times New Roman Cyr"/>
          <scheme val="none"/>
        </font>
        <numFmt numFmtId="30" formatCode="@"/>
        <fill>
          <patternFill patternType="none">
            <bgColor indexed="6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178" start="0" length="0">
      <dxf>
        <font>
          <b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178">
        <f>G179</f>
      </nc>
      <ndxf>
        <font>
          <b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78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8" sId="1" ref="A178:XFD178" action="deleteRow">
    <undo index="4" exp="area" ref3D="1" dr="$A$178:$XFD$182" dn="Z_4F39DA5C_9059_406E_9F89_B6E20F660542_.wvu.Rows" sId="1"/>
    <rfmt sheetId="1" xfDxf="1" s="1" sqref="A178:XFD1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78" t="inlineStr">
        <is>
          <t>Подпрограмма 2. «Развитие молодежной политики»</t>
        </is>
      </nc>
      <ndxf>
        <font>
          <b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78">
        <v>650</v>
      </nc>
      <ndxf>
        <font>
          <b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78">
        <v>7</v>
      </nc>
      <ndxf>
        <font>
          <b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178">
        <v>7</v>
      </nc>
      <ndxf>
        <font>
          <b/>
          <name val="Times New Roman Cyr"/>
          <scheme val="none"/>
        </font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78" t="inlineStr">
        <is>
          <t>070000000</t>
        </is>
      </nc>
      <ndxf>
        <font>
          <b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178" start="0" length="0">
      <dxf>
        <font>
          <b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178">
        <f>G180</f>
      </nc>
      <ndxf>
        <font>
          <b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78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9" sId="1" ref="A178:XFD178" action="deleteRow">
    <undo index="4" exp="area" ref3D="1" dr="$A$178:$XFD$181" dn="Z_4F39DA5C_9059_406E_9F89_B6E20F660542_.wvu.Rows" sId="1"/>
    <rfmt sheetId="1" xfDxf="1" s="1" sqref="A178:XFD1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78" t="inlineStr">
        <is>
          <t>Расходы по обеспечению переданных полномочий</t>
        </is>
      </nc>
      <ndxf>
        <font>
          <b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78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78">
        <v>7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178">
        <v>7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78" t="inlineStr">
        <is>
          <t>070000000</t>
        </is>
      </nc>
      <ndxf>
        <font>
          <b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178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178">
        <f>G179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78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0" sId="1" ref="A178:XFD178" action="deleteRow">
    <undo index="4" exp="area" ref3D="1" dr="$A$178:$XFD$180" dn="Z_4F39DA5C_9059_406E_9F89_B6E20F660542_.wvu.Rows" sId="1"/>
    <rfmt sheetId="1" xfDxf="1" s="1" sqref="A178:XFD1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78" t="inlineStr">
        <is>
          <t>Иные межбюджетные трансферты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78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78">
        <v>7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178">
        <v>7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78" t="inlineStr">
        <is>
          <t>070000004</t>
        </is>
      </nc>
      <ndxf>
        <font>
          <b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178">
        <v>500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178">
        <f>G179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78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1" sId="1" ref="A178:XFD178" action="deleteRow">
    <undo index="4" exp="area" ref3D="1" dr="$A$178:$XFD$179" dn="Z_4F39DA5C_9059_406E_9F89_B6E20F660542_.wvu.Rows" sId="1"/>
    <rfmt sheetId="1" xfDxf="1" s="1" sqref="A178:XFD1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78" t="inlineStr">
        <is>
          <t>Безмозмездные перечисления бюджетам (администрирование)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78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78">
        <v>7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178">
        <v>7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78" t="inlineStr">
        <is>
          <t>070000005</t>
        </is>
      </nc>
      <ndxf>
        <font>
          <b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178">
        <v>540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G178">
        <v>0</v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78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2" sId="1" ref="A178:XFD178" action="deleteRow">
    <undo index="4" exp="area" ref3D="1" dr="$A$178:$XFD$178" dn="Z_4F39DA5C_9059_406E_9F89_B6E20F660542_.wvu.Rows" sId="1"/>
    <rfmt sheetId="1" xfDxf="1" s="1" sqref="A178:XFD1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78" t="inlineStr">
        <is>
          <t>Фонд оплаты труда казенных учреждений.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78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78">
        <v>7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178">
        <v>7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78" t="inlineStr">
        <is>
          <t>070000006</t>
        </is>
      </nc>
      <ndxf>
        <font>
          <b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178">
        <v>540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G178">
        <v>161304</v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78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dn rId="0" localSheetId="1" customView="1" name="Z_4F39DA5C_9059_406E_9F89_B6E20F660542_.wvu.Rows" hidden="1" oldHidden="1">
    <oldFormula>Вед2019!$35:$35,Вед2019!$130:$138,Вед2019!#REF!</oldFormula>
  </rdn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FilterData" hidden="1" oldHidden="1">
    <formula>Вед2019!$A$10:$H$219</formula>
    <oldFormula>Вед2019!$A$10:$H$219</oldFormula>
  </rdn>
  <rcv guid="{4F39DA5C-9059-406E-9F89-B6E20F660542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8414" sId="1">
    <oc r="E103" t="inlineStr">
      <is>
        <t>0700000000</t>
      </is>
    </oc>
    <nc r="E103" t="inlineStr">
      <is>
        <t>0900000000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Вед2019!$A$1:$H$225</formula>
    <oldFormula>Вед2019!$A$1:$H$225</oldFormula>
  </rdn>
  <rdn rId="0" localSheetId="1" customView="1" name="Z_4F39DA5C_9059_406E_9F89_B6E20F660542_.wvu.Rows" hidden="1" oldHidden="1">
    <formula>Вед2019!$35:$35,Вед2019!$130:$138,Вед2019!$178:$183</formula>
    <oldFormula>Вед2019!$35:$35,Вед2019!$130:$138,Вед2019!$178:$183</oldFormula>
  </rdn>
  <rdn rId="0" localSheetId="1" customView="1" name="Z_4F39DA5C_9059_406E_9F89_B6E20F660542_.wvu.FilterData" hidden="1" oldHidden="1">
    <formula>Вед2019!$A$10:$H$225</formula>
    <oldFormula>Вед2019!$A$10:$H$225</oldFormula>
  </rdn>
  <rcv guid="{4F39DA5C-9059-406E-9F89-B6E20F660542}" action="add"/>
</revisions>
</file>

<file path=xl/revisions/revisionLog11011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Вед2019!$A$1:$H$216</formula>
    <oldFormula>Вед2019!$A$1:$H$216</oldFormula>
  </rdn>
  <rdn rId="0" localSheetId="1" customView="1" name="Z_4F39DA5C_9059_406E_9F89_B6E20F660542_.wvu.Rows" hidden="1" oldHidden="1">
    <formula>Вед2019!$30:$32,Вед2019!$122:$130,Вед2019!$191:$193</formula>
    <oldFormula>Вед2019!$30:$32,Вед2019!$191:$193</oldFormula>
  </rdn>
  <rdn rId="0" localSheetId="1" customView="1" name="Z_4F39DA5C_9059_406E_9F89_B6E20F660542_.wvu.FilterData" hidden="1" oldHidden="1">
    <formula>Вед2019!$E$1:$E$346</formula>
    <oldFormula>Вед2019!$E$1:$E$346</oldFormula>
  </rdn>
  <rcv guid="{4F39DA5C-9059-406E-9F89-B6E20F660542}" action="add"/>
</revisions>
</file>

<file path=xl/revisions/revisionLog110112.xml><?xml version="1.0" encoding="utf-8"?>
<revisions xmlns="http://schemas.openxmlformats.org/spreadsheetml/2006/main" xmlns:r="http://schemas.openxmlformats.org/officeDocument/2006/relationships">
  <rcc rId="8039" sId="1">
    <oc r="A87" t="inlineStr">
      <is>
        <t>Муниципальная программа "Профилактика терроризма и экстремизма в сельском поселении Мулымья на 2019 года и на плановвый период2020 и 2021 годов"</t>
      </is>
    </oc>
    <nc r="A87" t="inlineStr">
      <is>
        <t>Муниципальная программа "Профилактика терроризма и экстремизма в сельском поселении Мулымья на 2019 года и на плановвый период 2020 и 2021 годов"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Функцион2019!$17:$17,Функцион2019!$23:$23,Функцион2019!$35:$38</formula>
    <oldFormula>Функцион2019!$17:$17,Функцион2019!$23:$23,Функцион2019!$35:$38</oldFormula>
  </rdn>
  <rdn rId="0" localSheetId="1" customView="1" name="Z_4F39DA5C_9059_406E_9F89_B6E20F660542_.wvu.PrintArea" hidden="1" oldHidden="1">
    <formula>Вед2019!$A$1:$H$228</formula>
    <oldFormula>Вед2019!$A$1:$H$228</oldFormula>
  </rdn>
  <rdn rId="0" localSheetId="1" customView="1" name="Z_4F39DA5C_9059_406E_9F89_B6E20F660542_.wvu.Rows" hidden="1" oldHidden="1">
    <formula>Вед2019!$32:$32,Вед2019!$128:$136,Вед2019!$179:$180,Вед2019!$203:$205,Вед2019!$222:$228</formula>
    <oldFormula>Вед2019!$32:$32,Вед2019!$128:$136,Вед2019!$179:$180,Вед2019!$203:$205,Вед2019!$222:$228</oldFormula>
  </rdn>
  <rdn rId="0" localSheetId="1" customView="1" name="Z_4F39DA5C_9059_406E_9F89_B6E20F660542_.wvu.FilterData" hidden="1" oldHidden="1">
    <formula>Вед2019!$E$1:$E$358</formula>
    <oldFormula>Вед2019!$E$1:$E$358</oldFormula>
  </rdn>
  <rcv guid="{4F39DA5C-9059-406E-9F89-B6E20F660542}" action="add"/>
</revisions>
</file>

<file path=xl/revisions/revisionLog1101121.xml><?xml version="1.0" encoding="utf-8"?>
<revisions xmlns="http://schemas.openxmlformats.org/spreadsheetml/2006/main" xmlns:r="http://schemas.openxmlformats.org/officeDocument/2006/relationships">
  <rcc rId="7790" sId="1">
    <oc r="A53" t="inlineStr">
      <is>
        <t>Фонд оплаты труда государственных(муниципальных) органов.</t>
      </is>
    </oc>
    <nc r="A53" t="inlineStr">
      <is>
        <t>Фонд оплаты труда казенных учреждений.</t>
      </is>
    </nc>
  </rcc>
  <rrc rId="7791" sId="1" ref="A53:XFD53" action="insertRow">
    <undo index="2" exp="area" ref3D="1" dr="$A$122:$XFD$130" dn="Z_92CDF3B4_C714_4C4F_B6E7_8E2145A85B5B_.wvu.Rows" sId="1"/>
    <undo index="4" exp="area" ref3D="1" dr="$A$191:$XFD$193" dn="Z_4F39DA5C_9059_406E_9F89_B6E20F660542_.wvu.Rows" sId="1"/>
    <undo index="2" exp="area" ref3D="1" dr="$A$122:$XFD$130" dn="Z_4F39DA5C_9059_406E_9F89_B6E20F660542_.wvu.Rows" sId="1"/>
  </rrc>
  <rcc rId="7792" sId="1">
    <oc r="A55" t="inlineStr">
      <is>
  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    </is>
    </oc>
    <nc r="A55" t="inlineStr">
      <is>
        <t>Взносы по обязательному социальному страхованию на выплаты по оплате труда работников и иные выплаты работникам казенных учреждений</t>
      </is>
    </nc>
  </rcc>
  <rcc rId="7793" sId="1" odxf="1" dxf="1">
    <nc r="A53" t="inlineStr">
      <is>
        <t>Расходы на выплату персоналу казенных учреждений</t>
      </is>
    </nc>
    <odxf>
      <font>
        <b/>
        <name val="Times New Roman CYR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fmt sheetId="1" sqref="B53:H53">
    <dxf>
      <fill>
        <patternFill>
          <bgColor theme="0"/>
        </patternFill>
      </fill>
    </dxf>
  </rfmt>
  <rrc rId="7794" sId="1" ref="A53:XFD53" action="insertRow">
    <undo index="2" exp="area" ref3D="1" dr="$A$123:$XFD$131" dn="Z_92CDF3B4_C714_4C4F_B6E7_8E2145A85B5B_.wvu.Rows" sId="1"/>
    <undo index="4" exp="area" ref3D="1" dr="$A$192:$XFD$194" dn="Z_4F39DA5C_9059_406E_9F89_B6E20F660542_.wvu.Rows" sId="1"/>
    <undo index="2" exp="area" ref3D="1" dr="$A$123:$XFD$131" dn="Z_4F39DA5C_9059_406E_9F89_B6E20F660542_.wvu.Rows" sId="1"/>
  </rrc>
  <rfmt sheetId="1" sqref="A53:G53">
    <dxf>
      <fill>
        <patternFill>
          <bgColor theme="0"/>
        </patternFill>
      </fill>
    </dxf>
  </rfmt>
  <rfmt sheetId="1" sqref="H53">
    <dxf>
      <fill>
        <patternFill>
          <bgColor theme="0"/>
        </patternFill>
      </fill>
    </dxf>
  </rfmt>
  <rcc rId="7795" sId="1" odxf="1" dxf="1">
    <nc r="A53" t="inlineStr">
      <is>
    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    </is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rc rId="7796" sId="1" ref="A53:XFD53" action="insertRow">
    <undo index="2" exp="area" ref3D="1" dr="$A$124:$XFD$132" dn="Z_92CDF3B4_C714_4C4F_B6E7_8E2145A85B5B_.wvu.Rows" sId="1"/>
    <undo index="4" exp="area" ref3D="1" dr="$A$193:$XFD$195" dn="Z_4F39DA5C_9059_406E_9F89_B6E20F660542_.wvu.Rows" sId="1"/>
    <undo index="2" exp="area" ref3D="1" dr="$A$124:$XFD$132" dn="Z_4F39DA5C_9059_406E_9F89_B6E20F660542_.wvu.Rows" sId="1"/>
  </rrc>
  <rcc rId="7797" sId="1" odxf="1" dxf="1">
    <nc r="A53" t="inlineStr">
      <is>
        <t>Основное мероприятие "Расходы на обеспечение деятельности учреждения"</t>
      </is>
    </nc>
    <odxf>
      <font>
        <b/>
        <name val="Times New Roman CYR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fmt sheetId="1" sqref="B53:H53">
    <dxf>
      <fill>
        <patternFill>
          <bgColor theme="0"/>
        </patternFill>
      </fill>
    </dxf>
  </rfmt>
  <rcc rId="7798" sId="1" numFmtId="4">
    <nc r="F55">
      <v>110</v>
    </nc>
  </rcc>
  <rcc rId="7799" sId="1" numFmtId="4">
    <nc r="F54">
      <v>100</v>
    </nc>
  </rcc>
  <rcc rId="7800" sId="1" odxf="1" dxf="1" numFmtId="4">
    <nc r="B55">
      <v>650</v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7801" sId="1" odxf="1" dxf="1" numFmtId="4">
    <nc r="C55">
      <v>1</v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7802" sId="1" odxf="1" dxf="1" numFmtId="4">
    <nc r="D55">
      <v>13</v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7803" sId="1" odxf="1" dxf="1">
    <nc r="E55" t="inlineStr">
      <is>
        <t>0900500590</t>
      </is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7804" sId="1" odxf="1" dxf="1" numFmtId="4">
    <nc r="B54">
      <v>650</v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7805" sId="1" odxf="1" dxf="1" numFmtId="4">
    <nc r="C54">
      <v>1</v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7806" sId="1" odxf="1" dxf="1" numFmtId="4">
    <nc r="D54">
      <v>13</v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7807" sId="1" odxf="1" dxf="1">
    <nc r="E54" t="inlineStr">
      <is>
        <t>0900500590</t>
      </is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7808" sId="1" odxf="1" dxf="1" numFmtId="4">
    <nc r="B53">
      <v>650</v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7809" sId="1" odxf="1" dxf="1" numFmtId="4">
    <nc r="C53">
      <v>1</v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7810" sId="1" odxf="1" dxf="1" numFmtId="4">
    <nc r="D53">
      <v>13</v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7811" sId="1" odxf="1" dxf="1">
    <nc r="E53" t="inlineStr">
      <is>
        <t>0900500590</t>
      </is>
    </nc>
    <odxf>
      <font>
        <b/>
        <name val="Times New Roman CYR"/>
        <scheme val="none"/>
      </font>
      <fill>
        <patternFill patternType="solid">
          <bgColor theme="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fmt sheetId="1" sqref="F54:F55" start="0" length="2147483647">
    <dxf>
      <font>
        <b val="0"/>
      </font>
    </dxf>
  </rfmt>
  <rcc rId="7812" sId="1">
    <nc r="G55">
      <f>G56+G57</f>
    </nc>
  </rcc>
  <rcc rId="7813" sId="1">
    <nc r="G54">
      <f>G55</f>
    </nc>
  </rcc>
  <rcc rId="7814" sId="1">
    <nc r="G53">
      <f>G54</f>
    </nc>
  </rcc>
  <rfmt sheetId="1" sqref="G53:G55" start="0" length="2147483647">
    <dxf>
      <font>
        <b val="0"/>
      </font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Rows" hidden="1" oldHidden="1">
    <formula>Вед2019!$30:$32,Вед2019!$125:$133,Вед2019!$194:$196</formula>
    <oldFormula>Вед2019!$30:$32,Вед2019!$125:$133,Вед2019!$194:$196</oldFormula>
  </rdn>
  <rdn rId="0" localSheetId="1" customView="1" name="Z_4F39DA5C_9059_406E_9F89_B6E20F660542_.wvu.FilterData" hidden="1" oldHidden="1">
    <formula>Вед2019!$E$1:$E$349</formula>
    <oldFormula>Вед2019!$E$1:$E$349</oldFormula>
  </rdn>
  <rcv guid="{4F39DA5C-9059-406E-9F89-B6E20F660542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rc rId="8328" sId="1" ref="A30:XFD31" action="insertRow">
    <undo index="4" exp="area" ref3D="1" dr="$A$171:$XFD$176" dn="Z_4F39DA5C_9059_406E_9F89_B6E20F660542_.wvu.Rows" sId="1"/>
    <undo index="2" exp="area" ref3D="1" dr="$A$123:$XFD$131" dn="Z_4F39DA5C_9059_406E_9F89_B6E20F660542_.wvu.Rows" sId="1"/>
    <undo index="1" exp="area" ref3D="1" dr="$A$32:$XFD$32" dn="Z_4F39DA5C_9059_406E_9F89_B6E20F660542_.wvu.Rows" sId="1"/>
    <undo index="4" exp="area" ref3D="1" dr="$A$123:$XFD$131" dn="Z_92CDF3B4_C714_4C4F_B6E7_8E2145A85B5B_.wvu.Rows" sId="1"/>
    <undo index="1" exp="area" ref3D="1" dr="$A$32:$XFD$32" dn="Z_92CDF3B4_C714_4C4F_B6E7_8E2145A85B5B_.wvu.Rows" sId="1"/>
  </rrc>
  <rcc rId="8329" sId="1">
    <nc r="A30" t="inlineStr">
      <is>
        <t>Фонд оплаты труда государственных(муниципальных) органов.</t>
      </is>
    </nc>
  </rcc>
  <rcc rId="8330" sId="1" numFmtId="4">
    <nc r="B30">
      <v>650</v>
    </nc>
  </rcc>
  <rcc rId="8331" sId="1" numFmtId="4">
    <nc r="C30">
      <v>1</v>
    </nc>
  </rcc>
  <rcc rId="8332" sId="1" numFmtId="4">
    <nc r="D30">
      <v>4</v>
    </nc>
  </rcc>
  <rcc rId="8333" sId="1" numFmtId="4">
    <nc r="F30">
      <v>121</v>
    </nc>
  </rcc>
  <rcc rId="8334" sId="1">
    <nc r="A31" t="inlineStr">
      <is>
  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    </is>
    </nc>
  </rcc>
  <rcc rId="8335" sId="1" numFmtId="4">
    <nc r="B31">
      <v>650</v>
    </nc>
  </rcc>
  <rcc rId="8336" sId="1" numFmtId="4">
    <nc r="C31">
      <v>1</v>
    </nc>
  </rcc>
  <rcc rId="8337" sId="1" numFmtId="4">
    <nc r="D31">
      <v>4</v>
    </nc>
  </rcc>
  <rcc rId="8338" sId="1" numFmtId="4">
    <nc r="F31">
      <v>129</v>
    </nc>
  </rcc>
  <rcc rId="8339" sId="1">
    <nc r="E30" t="inlineStr">
      <is>
        <t>0700175150</t>
      </is>
    </nc>
  </rcc>
  <rcc rId="8340" sId="1">
    <nc r="E31" t="inlineStr">
      <is>
        <t>0700175150</t>
      </is>
    </nc>
  </rcc>
  <rrc rId="8341" sId="1" ref="A30:XFD30" action="insertRow">
    <undo index="4" exp="area" ref3D="1" dr="$A$173:$XFD$178" dn="Z_4F39DA5C_9059_406E_9F89_B6E20F660542_.wvu.Rows" sId="1"/>
    <undo index="2" exp="area" ref3D="1" dr="$A$125:$XFD$133" dn="Z_4F39DA5C_9059_406E_9F89_B6E20F660542_.wvu.Rows" sId="1"/>
    <undo index="1" exp="area" ref3D="1" dr="$A$34:$XFD$34" dn="Z_4F39DA5C_9059_406E_9F89_B6E20F660542_.wvu.Rows" sId="1"/>
    <undo index="4" exp="area" ref3D="1" dr="$A$125:$XFD$133" dn="Z_92CDF3B4_C714_4C4F_B6E7_8E2145A85B5B_.wvu.Rows" sId="1"/>
    <undo index="1" exp="area" ref3D="1" dr="$A$34:$XFD$34" dn="Z_92CDF3B4_C714_4C4F_B6E7_8E2145A85B5B_.wvu.Rows" sId="1"/>
  </rrc>
  <rcc rId="8342" sId="1">
    <nc r="A30" t="inlineStr">
      <is>
        <t>Расходы на выплаты персоналу государственных(муниципальных) органов</t>
      </is>
    </nc>
  </rcc>
  <rcc rId="8343" sId="1" numFmtId="4">
    <nc r="B30">
      <v>650</v>
    </nc>
  </rcc>
  <rcc rId="8344" sId="1" numFmtId="4">
    <nc r="C30">
      <v>1</v>
    </nc>
  </rcc>
  <rcc rId="8345" sId="1" numFmtId="4">
    <nc r="D30">
      <v>4</v>
    </nc>
  </rcc>
  <rcc rId="8346" sId="1" numFmtId="4">
    <nc r="F30">
      <v>120</v>
    </nc>
  </rcc>
  <rcc rId="8347" sId="1">
    <nc r="E30" t="inlineStr">
      <is>
        <t>0700175150</t>
      </is>
    </nc>
  </rcc>
  <rcc rId="8348" sId="1">
    <nc r="G30">
      <f>G31+G32</f>
    </nc>
  </rcc>
  <rcc rId="8349" sId="1" numFmtId="4">
    <nc r="G31">
      <v>170347.93</v>
    </nc>
  </rcc>
  <rcc rId="8350" sId="1" numFmtId="4">
    <nc r="G32">
      <v>51445.07</v>
    </nc>
  </rcc>
  <rcc rId="8351" sId="1" numFmtId="4">
    <oc r="G28">
      <v>7216143.3300000001</v>
    </oc>
    <nc r="G28">
      <f>7216143.33-170347.93</f>
    </nc>
  </rcc>
  <rcc rId="8352" sId="1" numFmtId="4">
    <oc r="G29">
      <v>2179275.29</v>
    </oc>
    <nc r="G29">
      <f>2179275.29-51445.07</f>
    </nc>
  </rcc>
  <rcc rId="8353" sId="1">
    <oc r="G24">
      <f>G25</f>
    </oc>
    <nc r="G24">
      <f>G25+G30</f>
    </nc>
  </rcc>
  <rcc rId="8354" sId="1">
    <oc r="G23">
      <f>G25</f>
    </oc>
    <nc r="G23">
      <f>G24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Вед2019!$A$1:$H$221</formula>
    <oldFormula>Вед2019!$A$1:$H$221</oldFormula>
  </rdn>
  <rdn rId="0" localSheetId="1" customView="1" name="Z_4F39DA5C_9059_406E_9F89_B6E20F660542_.wvu.Rows" hidden="1" oldHidden="1">
    <formula>Вед2019!$35:$35,Вед2019!$126:$134,Вед2019!$174:$179</formula>
    <oldFormula>Вед2019!$35:$35,Вед2019!$126:$134,Вед2019!$174:$179</oldFormula>
  </rdn>
  <rdn rId="0" localSheetId="1" customView="1" name="Z_4F39DA5C_9059_406E_9F89_B6E20F660542_.wvu.FilterData" hidden="1" oldHidden="1">
    <formula>Вед2019!$A$10:$H$221</formula>
    <oldFormula>Вед2019!$A$10:$H$221</oldFormula>
  </rdn>
  <rcv guid="{4F39DA5C-9059-406E-9F89-B6E20F660542}" action="add"/>
</revisions>
</file>

<file path=xl/revisions/revisionLog110121.xml><?xml version="1.0" encoding="utf-8"?>
<revisions xmlns="http://schemas.openxmlformats.org/spreadsheetml/2006/main" xmlns:r="http://schemas.openxmlformats.org/officeDocument/2006/relationships">
  <rcc rId="8065" sId="2">
    <oc r="D38">
      <f>Вед2019!#REF!</f>
    </oc>
    <nc r="D38"/>
  </rcc>
  <rrc rId="8066" sId="2" ref="A37:XFD37" action="deleteRow">
    <undo index="11" exp="ref" v="1" dr="D37" r="D39" sId="2"/>
    <undo index="0" exp="area" ref3D="1" dr="$F$1:$F$1048576" dn="Z_F21A4357_4490_4DC5_AD5F_D74077CDC8A9_.wvu.Cols" sId="2"/>
    <undo index="6" exp="area" ref3D="1" dr="$A$35:$XFD$38" dn="Z_92CDF3B4_C714_4C4F_B6E7_8E2145A85B5B_.wvu.Rows" sId="2"/>
    <undo index="4" exp="area" ref3D="1" dr="$A$35:$XFD$38" dn="Z_4F39DA5C_9059_406E_9F89_B6E20F660542_.wvu.Rows" sId="2"/>
    <rfmt sheetId="2" xfDxf="1" s="1" sqref="A37:XFD3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2" dxf="1">
      <nc r="A37" t="inlineStr">
        <is>
          <t>Средства массовой информации</t>
        </is>
      </nc>
      <ndxf>
        <font>
          <b/>
          <sz val="12"/>
          <name val="Times New Roman Cyr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B37">
        <v>12</v>
      </nc>
      <ndxf>
        <font>
          <b/>
          <sz val="12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C37">
        <v>0</v>
      </nc>
      <ndxf>
        <font>
          <b/>
          <sz val="12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D37">
        <f>D38</f>
      </nc>
      <ndxf>
        <font>
          <b/>
          <sz val="12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7" start="0" length="0">
      <dxf>
        <font>
          <sz val="12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67" sId="2" ref="A37:XFD37" action="deleteRow">
    <undo index="0" exp="area" ref3D="1" dr="$F$1:$F$1048576" dn="Z_F21A4357_4490_4DC5_AD5F_D74077CDC8A9_.wvu.Cols" sId="2"/>
    <undo index="6" exp="area" ref3D="1" dr="$A$35:$XFD$37" dn="Z_92CDF3B4_C714_4C4F_B6E7_8E2145A85B5B_.wvu.Rows" sId="2"/>
    <undo index="4" exp="area" ref3D="1" dr="$A$35:$XFD$37" dn="Z_4F39DA5C_9059_406E_9F89_B6E20F660542_.wvu.Rows" sId="2"/>
    <rfmt sheetId="2" xfDxf="1" s="1" sqref="A37:XFD3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2" dxf="1">
      <nc r="A37" t="inlineStr">
        <is>
          <t>Другие вопросы в области средств массовой информации</t>
        </is>
      </nc>
      <ndxf>
        <font>
          <sz val="12"/>
          <name val="Times New Roman Cyr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B37">
        <v>12</v>
      </nc>
      <ndxf>
        <font>
          <sz val="12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C37">
        <v>4</v>
      </nc>
      <ndxf>
        <font>
          <sz val="12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2" sqref="D37" start="0" length="0">
      <dxf>
        <font>
          <sz val="12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" start="0" length="0">
      <dxf>
        <font>
          <sz val="12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8068" sId="2">
    <oc r="D37">
      <f>D8+D13+D19+D24+D29+D31+#REF!+D15+D33+D35</f>
    </oc>
    <nc r="D37">
      <f>D8+D13+D19+D24+D29+D31+D15+D33+D35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Вед2019!$32:$32,Вед2019!$128:$136,Вед2019!$179:$180,Вед2019!$203:$205</formula>
    <oldFormula>Вед2019!$32:$32,Вед2019!$128:$136,Вед2019!$179:$180,Вед2019!$203:$205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fmt sheetId="1" sqref="A222:H222">
    <dxf>
      <fill>
        <patternFill patternType="solid">
          <bgColor rgb="FFFF0000"/>
        </patternFill>
      </fill>
    </dxf>
  </rfmt>
</revisions>
</file>

<file path=xl/revisions/revisionLog111.xml><?xml version="1.0" encoding="utf-8"?>
<revisions xmlns="http://schemas.openxmlformats.org/spreadsheetml/2006/main" xmlns:r="http://schemas.openxmlformats.org/officeDocument/2006/relationships">
  <rcc rId="8922" sId="1">
    <oc r="G132">
      <f>618300+90000</f>
    </oc>
    <nc r="G132">
      <f>618300+90000-334711</f>
    </nc>
  </rcc>
  <rcc rId="8923" sId="1">
    <oc r="G128">
      <f>2747700+663500.86</f>
    </oc>
    <nc r="G128">
      <f>2747700+663500.86+334711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Вед2019!$A$1:$H$234</formula>
    <oldFormula>Вед2019!$A$1:$H$234</oldFormula>
  </rdn>
  <rdn rId="0" localSheetId="1" customView="1" name="Z_4F39DA5C_9059_406E_9F89_B6E20F660542_.wvu.FilterData" hidden="1" oldHidden="1">
    <formula>Вед2019!$A$10:$H$234</formula>
    <oldFormula>Вед2019!$A$10:$H$234</oldFormula>
  </rdn>
  <rcv guid="{4F39DA5C-9059-406E-9F89-B6E20F660542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8790" sId="1">
    <oc r="G50">
      <f>1706497+28000-27719.68+51899.1-8879.21+9500</f>
    </oc>
    <nc r="G50">
      <f>1706497+28000-27719.68+51899.1-8879.21+9500-50000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Вед2019!$A$1:$H$226</formula>
    <oldFormula>Вед2019!$A$1:$H$226</oldFormula>
  </rdn>
  <rdn rId="0" localSheetId="1" customView="1" name="Z_4F39DA5C_9059_406E_9F89_B6E20F660542_.wvu.FilterData" hidden="1" oldHidden="1">
    <formula>Вед2019!$A$10:$H$226</formula>
    <oldFormula>Вед2019!$A$10:$H$226</oldFormula>
  </rdn>
  <rcv guid="{4F39DA5C-9059-406E-9F89-B6E20F660542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v guid="{5632CF48-BE20-4FB8-A455-A976831B5066}" action="delete"/>
  <rdn rId="0" localSheetId="2" customView="1" name="Z_5632CF48_BE20_4FB8_A455_A976831B5066_.wvu.Rows" hidden="1" oldHidden="1">
    <formula>Функцион2019!$22:$22,Функцион2019!$33:$34</formula>
    <oldFormula>Функцион2019!$22:$22,Функцион2019!$33:$34</oldFormula>
  </rdn>
  <rdn rId="0" localSheetId="1" customView="1" name="Z_5632CF48_BE20_4FB8_A455_A976831B5066_.wvu.PrintArea" hidden="1" oldHidden="1">
    <formula>Вед2019!$A$1:$H$219</formula>
    <oldFormula>Вед2019!$A$1:$H$219</oldFormula>
  </rdn>
  <rdn rId="0" localSheetId="1" customView="1" name="Z_5632CF48_BE20_4FB8_A455_A976831B5066_.wvu.FilterData" hidden="1" oldHidden="1">
    <formula>Вед2019!$A$10:$H$219</formula>
    <oldFormula>Вед2019!$A$10:$H$219</oldFormula>
  </rdn>
  <rcv guid="{5632CF48-BE20-4FB8-A455-A976831B5066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c rId="7436" sId="1">
    <oc r="E150" t="inlineStr">
      <is>
        <t>0241806500</t>
      </is>
    </oc>
    <nc r="E150" t="inlineStr">
      <is>
        <t>0240176500</t>
      </is>
    </nc>
  </rcc>
  <rcc rId="7437" sId="1">
    <oc r="E151" t="inlineStr">
      <is>
        <t>0241806500</t>
      </is>
    </oc>
    <nc r="E151" t="inlineStr">
      <is>
        <t>0240176500</t>
      </is>
    </nc>
  </rcc>
  <rcc rId="7438" sId="1">
    <oc r="E152" t="inlineStr">
      <is>
        <t>0241806500</t>
      </is>
    </oc>
    <nc r="E152" t="inlineStr">
      <is>
        <t>0240176500</t>
      </is>
    </nc>
  </rcc>
  <rcc rId="7439" sId="1">
    <oc r="E153" t="inlineStr">
      <is>
        <t>0241806500</t>
      </is>
    </oc>
    <nc r="E153" t="inlineStr">
      <is>
        <t>0240176500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11112.xml><?xml version="1.0" encoding="utf-8"?>
<revisions xmlns="http://schemas.openxmlformats.org/spreadsheetml/2006/main" xmlns:r="http://schemas.openxmlformats.org/officeDocument/2006/relationships">
  <rcc rId="8034" sId="1">
    <oc r="A87" t="inlineStr">
      <is>
        <t>Муниципальная программа "Профилактика терроризма и экстремизма в сельском поселении Мулымья на 2014-2016 годы и на период до 2020 года"</t>
      </is>
    </oc>
    <nc r="A87" t="inlineStr">
      <is>
        <t>Муниципальная программа "Профилактика терроризма и экстремизма в сельском поселении Мулымья на 2019 года и на плановвый период2020 и 2021 годов"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Функцион2019!$17:$17,Функцион2019!$23:$23,Функцион2019!$35:$38</formula>
    <oldFormula>Функцион2019!$17:$17,Функцион2019!$23:$23,Функцион2019!$35:$38</oldFormula>
  </rdn>
  <rdn rId="0" localSheetId="1" customView="1" name="Z_4F39DA5C_9059_406E_9F89_B6E20F660542_.wvu.PrintArea" hidden="1" oldHidden="1">
    <formula>Вед2019!$A$1:$H$228</formula>
    <oldFormula>Вед2019!$A$1:$H$228</oldFormula>
  </rdn>
  <rdn rId="0" localSheetId="1" customView="1" name="Z_4F39DA5C_9059_406E_9F89_B6E20F660542_.wvu.Rows" hidden="1" oldHidden="1">
    <formula>Вед2019!$32:$32,Вед2019!$128:$136,Вед2019!$179:$180,Вед2019!$203:$205,Вед2019!$222:$228</formula>
    <oldFormula>Вед2019!$32:$32,Вед2019!$128:$136,Вед2019!$179:$180,Вед2019!$203:$205,Вед2019!$222:$228</oldFormula>
  </rdn>
  <rdn rId="0" localSheetId="1" customView="1" name="Z_4F39DA5C_9059_406E_9F89_B6E20F660542_.wvu.FilterData" hidden="1" oldHidden="1">
    <formula>Вед2019!$E$1:$E$358</formula>
    <oldFormula>Вед2019!$E$1:$E$358</oldFormula>
  </rdn>
  <rcv guid="{4F39DA5C-9059-406E-9F89-B6E20F660542}" action="add"/>
</revisions>
</file>

<file path=xl/revisions/revisionLog1111121.xml><?xml version="1.0" encoding="utf-8"?>
<revisions xmlns="http://schemas.openxmlformats.org/spreadsheetml/2006/main" xmlns:r="http://schemas.openxmlformats.org/officeDocument/2006/relationships">
  <rcc rId="7900" sId="1">
    <oc r="E168" t="inlineStr">
      <is>
        <t>0240195550</t>
      </is>
    </oc>
    <nc r="E168" t="inlineStr">
      <is>
        <t>0240182420</t>
      </is>
    </nc>
  </rcc>
  <rcc rId="7901" sId="1">
    <oc r="E167" t="inlineStr">
      <is>
        <t>0240195550</t>
      </is>
    </oc>
    <nc r="E167" t="inlineStr">
      <is>
        <t>0240182420</t>
      </is>
    </nc>
  </rcc>
  <rcc rId="7902" sId="1" numFmtId="4">
    <oc r="F168">
      <v>540</v>
    </oc>
    <nc r="F168">
      <v>244</v>
    </nc>
  </rcc>
  <rcc rId="7903" sId="1" numFmtId="4">
    <oc r="F167">
      <v>500</v>
    </oc>
    <nc r="F167">
      <v>240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Функцион2019!$17:$17,Функцион2019!$23:$23,Функцион2019!$28:$28,Функцион2019!$35:$38</formula>
    <oldFormula>Функцион2019!$17:$17,Функцион2019!$23:$23,Функцион2019!$28:$28,Функцион2019!$35:$38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Вед2019!$30:$32,Вед2019!$128:$136,Вед2019!$197:$199,Вед2019!$216:$222</formula>
    <oldFormula>Вед2019!$30:$32,Вед2019!$128:$136,Вед2019!$197:$199,Вед2019!$216:$222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Вед2019!$A$10:$H$212</formula>
    <oldFormula>Вед2019!$A$10:$H$212</oldFormula>
  </rdn>
  <rcv guid="{4F39DA5C-9059-406E-9F89-B6E20F660542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c rId="8457" sId="1">
    <oc r="E1" t="inlineStr">
      <is>
        <t>Приложение № 8</t>
      </is>
    </oc>
    <nc r="E1" t="inlineStr">
      <is>
        <t>Приложение № 2</t>
      </is>
    </nc>
  </rcc>
  <rcc rId="8458" sId="1">
    <oc r="E3" t="inlineStr">
      <is>
        <t>депутатов №32 от24.01.19</t>
      </is>
    </oc>
    <nc r="E3" t="inlineStr">
      <is>
        <t xml:space="preserve">депутатов </t>
      </is>
    </nc>
  </rcc>
  <rcc rId="8459" sId="2">
    <oc r="D2" t="inlineStr">
      <is>
        <t>к    решению Совета депутатов №32 от 24.01.2019</t>
      </is>
    </oc>
    <nc r="D2" t="inlineStr">
      <is>
        <t>к    решению Совета депутатов №</t>
      </is>
    </nc>
  </rcc>
  <rcc rId="8460" sId="1" numFmtId="4">
    <oc r="G81">
      <v>24624.95</v>
    </oc>
    <nc r="G81">
      <f>24624.95+1919</f>
    </nc>
  </rcc>
  <rcc rId="8461" sId="1" numFmtId="4">
    <oc r="G82">
      <v>7436.74</v>
    </oc>
    <nc r="G82">
      <f>7436.74+579.54</f>
    </nc>
  </rcc>
  <rcc rId="8462" sId="1" numFmtId="4">
    <oc r="G108">
      <v>445500</v>
    </oc>
    <nc r="G108">
      <f>445500+195933</f>
    </nc>
  </rcc>
  <rcc rId="8463" sId="1">
    <oc r="G190">
      <v>1307200</v>
    </oc>
    <nc r="G190">
      <f>1307200-178420-76075.11</f>
    </nc>
  </rcc>
  <rcc rId="8464" sId="1">
    <oc r="G187">
      <v>1300000.51</v>
    </oc>
    <nc r="G187">
      <f>1300000.51+178420+76075.11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Вед2019!$A$1:$H$210</formula>
    <oldFormula>Вед2019!$A$1:$H$210</oldFormula>
  </rdn>
  <rdn rId="0" localSheetId="1" customView="1" name="Z_4F39DA5C_9059_406E_9F89_B6E20F660542_.wvu.FilterData" hidden="1" oldHidden="1">
    <formula>Вед2019!$A$10:$H$210</formula>
    <oldFormula>Вед2019!$A$10:$H$210</oldFormula>
  </rdn>
  <rcv guid="{4F39DA5C-9059-406E-9F89-B6E20F660542}" action="add"/>
</revisions>
</file>

<file path=xl/revisions/revisionLog111211.xml><?xml version="1.0" encoding="utf-8"?>
<revisions xmlns="http://schemas.openxmlformats.org/spreadsheetml/2006/main" xmlns:r="http://schemas.openxmlformats.org/officeDocument/2006/relationships">
  <rrc rId="8437" sId="1" ref="A130:XFD130" action="deleteRow">
    <undo index="0" exp="ref" ref3D="1" v="1" dr="G130" r="D24" sId="2"/>
    <undo index="0" exp="ref" v="1" dr="G130" r="G129" sId="1"/>
    <undo index="4" exp="area" ref3D="1" dr="$A$130:$XFD$138" dn="Z_92CDF3B4_C714_4C4F_B6E7_8E2145A85B5B_.wvu.Rows" sId="1"/>
    <rfmt sheetId="1" xfDxf="1" s="1" sqref="A130:XFD130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30" t="inlineStr">
        <is>
          <t>Жилищное хозяйство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30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30">
        <v>5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30" t="inlineStr">
        <is>
          <t>01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E130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30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130">
        <f>G131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3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438" sId="1" ref="A130:XFD130" action="deleteRow">
    <undo index="4" exp="area" ref3D="1" dr="$A$130:$XFD$137" dn="Z_92CDF3B4_C714_4C4F_B6E7_8E2145A85B5B_.wvu.Rows" sId="1"/>
    <rfmt sheetId="1" xfDxf="1" s="1" sqref="A130:XFD130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solid">
            <fgColor indexed="64"/>
            <bgColor theme="4" tint="0.79998168889431442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30" t="inlineStr">
        <is>
          <t xml:space="preserve">Муниципальная программа «Капитальный ремонт жилищного фонда сельского поселения Мулымья на 2019 год и на плановый период 2020 и 2021 годов» </t>
        </is>
      </nc>
      <ndxf>
        <font>
          <b val="0"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30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30">
        <v>5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30" t="inlineStr">
        <is>
          <t>01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30" t="inlineStr">
        <is>
          <t>0800000000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130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130">
        <f>G131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3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439" sId="1" ref="A130:XFD130" action="deleteRow">
    <undo index="4" exp="area" ref3D="1" dr="$A$130:$XFD$136" dn="Z_92CDF3B4_C714_4C4F_B6E7_8E2145A85B5B_.wvu.Rows" sId="1"/>
    <rfmt sheetId="1" xfDxf="1" s="1" sqref="A130:XFD130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30" t="inlineStr">
        <is>
          <t>Капитальный ремонт  государственного жилищного фонда субъектов РФ  и муниципального жилищного фонда</t>
        </is>
      </nc>
      <ndxf>
        <font>
          <b val="0"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30">
        <v>650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30">
        <v>5</v>
      </nc>
      <ndxf>
        <font>
          <b val="0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30" t="inlineStr">
        <is>
          <t>01</t>
        </is>
      </nc>
      <ndxf>
        <font>
          <b val="0"/>
          <name val="Times New Roman CYR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30" t="inlineStr">
        <is>
          <t>0800003520</t>
        </is>
      </nc>
      <ndxf>
        <font>
          <b val="0"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130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130">
        <f>G131+G134</f>
      </nc>
      <ndxf>
        <font>
          <b val="0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3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440" sId="1" ref="A130:XFD130" action="deleteRow">
    <undo index="4" exp="area" ref3D="1" dr="$A$130:$XFD$135" dn="Z_92CDF3B4_C714_4C4F_B6E7_8E2145A85B5B_.wvu.Rows" sId="1"/>
    <rfmt sheetId="1" xfDxf="1" s="1" sqref="A130:XFD130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30" t="inlineStr">
        <is>
          <t>Закупка товаров, работ и услуг для обеспечения государственных (муниципальных) нужд</t>
        </is>
      </nc>
      <ndxf>
        <font>
          <b val="0"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30">
        <v>650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30">
        <v>5</v>
      </nc>
      <ndxf>
        <font>
          <b val="0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30" t="inlineStr">
        <is>
          <t>01</t>
        </is>
      </nc>
      <ndxf>
        <font>
          <b val="0"/>
          <name val="Times New Roman CYR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30" t="inlineStr">
        <is>
          <t>0800003520</t>
        </is>
      </nc>
      <ndxf>
        <font>
          <b val="0"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130">
        <v>200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130">
        <f>G131</f>
      </nc>
      <ndxf>
        <font>
          <b val="0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3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441" sId="1" ref="A130:XFD130" action="deleteRow">
    <undo index="4" exp="area" ref3D="1" dr="$A$130:$XFD$134" dn="Z_92CDF3B4_C714_4C4F_B6E7_8E2145A85B5B_.wvu.Rows" sId="1"/>
    <rfmt sheetId="1" xfDxf="1" s="1" sqref="A130:XFD130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30" t="inlineStr">
        <is>
          <t>Иные закупки товаров,работ и услуг для обеспечения государственных(муниципальных )нужд</t>
        </is>
      </nc>
      <ndxf>
        <font>
          <b val="0"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30">
        <v>650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30">
        <v>5</v>
      </nc>
      <ndxf>
        <font>
          <b val="0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30" t="inlineStr">
        <is>
          <t>01</t>
        </is>
      </nc>
      <ndxf>
        <font>
          <b val="0"/>
          <name val="Times New Roman CYR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30" t="inlineStr">
        <is>
          <t>0800003520</t>
        </is>
      </nc>
      <ndxf>
        <font>
          <b val="0"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130">
        <v>240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130">
        <f>G131</f>
      </nc>
      <ndxf>
        <font>
          <b val="0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3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442" sId="1" ref="A130:XFD130" action="deleteRow">
    <undo index="4" exp="area" ref3D="1" dr="$A$130:$XFD$133" dn="Z_92CDF3B4_C714_4C4F_B6E7_8E2145A85B5B_.wvu.Rows" sId="1"/>
    <rfmt sheetId="1" xfDxf="1" s="1" sqref="A130:XFD130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30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b val="0"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30">
        <v>650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30">
        <v>5</v>
      </nc>
      <ndxf>
        <font>
          <b val="0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30" t="inlineStr">
        <is>
          <t>01</t>
        </is>
      </nc>
      <ndxf>
        <font>
          <b val="0"/>
          <name val="Times New Roman CYR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30" t="inlineStr">
        <is>
          <t>0800003520</t>
        </is>
      </nc>
      <ndxf>
        <font>
          <b val="0"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130">
        <v>243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G130">
        <v>0</v>
      </nc>
      <ndxf>
        <font>
          <b val="0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3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443" sId="1" ref="A130:XFD130" action="deleteRow">
    <undo index="4" exp="area" ref3D="1" dr="$A$130:$XFD$132" dn="Z_92CDF3B4_C714_4C4F_B6E7_8E2145A85B5B_.wvu.Rows" sId="1"/>
    <rfmt sheetId="1" xfDxf="1" s="1" sqref="A130:XFD130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30" t="inlineStr">
        <is>
          <t>Иные бюджетные ассигнования</t>
        </is>
      </nc>
      <ndxf>
        <font>
          <b val="0"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30">
        <v>650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30">
        <v>5</v>
      </nc>
      <ndxf>
        <font>
          <b val="0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30" t="inlineStr">
        <is>
          <t>01</t>
        </is>
      </nc>
      <ndxf>
        <font>
          <b val="0"/>
          <name val="Times New Roman CYR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30" t="inlineStr">
        <is>
          <t>0800003520</t>
        </is>
      </nc>
      <ndxf>
        <font>
          <b val="0"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130">
        <v>800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130">
        <f>G131</f>
      </nc>
      <ndxf>
        <font>
          <b val="0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3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444" sId="1" ref="A130:XFD130" action="deleteRow">
    <undo index="4" exp="area" ref3D="1" dr="$A$130:$XFD$131" dn="Z_92CDF3B4_C714_4C4F_B6E7_8E2145A85B5B_.wvu.Rows" sId="1"/>
    <rfmt sheetId="1" xfDxf="1" s="1" sqref="A130:XFD130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30" t="inlineStr">
        <is>
          <t>Уплата налогов, сборов и иных платежей</t>
        </is>
      </nc>
      <ndxf>
        <font>
          <b val="0"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30">
        <v>650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30">
        <v>5</v>
      </nc>
      <ndxf>
        <font>
          <b val="0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30" t="inlineStr">
        <is>
          <t>01</t>
        </is>
      </nc>
      <ndxf>
        <font>
          <b val="0"/>
          <name val="Times New Roman CYR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30" t="inlineStr">
        <is>
          <t>0800003520</t>
        </is>
      </nc>
      <ndxf>
        <font>
          <b val="0"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130">
        <v>850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130">
        <f>G131</f>
      </nc>
      <ndxf>
        <font>
          <b val="0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3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445" sId="1" ref="A130:XFD130" action="deleteRow">
    <undo index="4" exp="area" ref3D="1" dr="$A$130:$XFD$130" dn="Z_92CDF3B4_C714_4C4F_B6E7_8E2145A85B5B_.wvu.Rows" sId="1"/>
    <rfmt sheetId="1" xfDxf="1" s="1" sqref="A130:XFD130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30" t="inlineStr">
        <is>
          <t>Уплата иных платежей</t>
        </is>
      </nc>
      <ndxf>
        <font>
          <b val="0"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30">
        <v>650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30">
        <v>5</v>
      </nc>
      <ndxf>
        <font>
          <b val="0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30" t="inlineStr">
        <is>
          <t>01</t>
        </is>
      </nc>
      <ndxf>
        <font>
          <b val="0"/>
          <name val="Times New Roman CYR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30" t="inlineStr">
        <is>
          <t>0800003520</t>
        </is>
      </nc>
      <ndxf>
        <font>
          <b val="0"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130">
        <v>853</v>
      </nc>
      <ndxf>
        <font>
          <b val="0"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G130" start="0" length="0">
      <dxf>
        <font>
          <b val="0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3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cc rId="8446" sId="1">
    <oc r="G129">
      <f>#REF!+G130+G138+G162</f>
    </oc>
    <nc r="G129">
      <f>G130+G138+G162</f>
    </nc>
  </rcc>
  <rcc rId="8447" sId="2">
    <oc r="D24">
      <f>Вед2019!#REF!</f>
    </oc>
    <nc r="D24">
      <f>24:24</f>
    </nc>
  </rcc>
  <rrc rId="8448" sId="2" ref="A24:XFD24" action="deleteRow">
    <undo index="3" exp="ref" v="1" dr="D24" r="D23" sId="2"/>
    <undo index="2" exp="area" ref3D="1" dr="$A$34:$XFD$35" dn="Z_4F39DA5C_9059_406E_9F89_B6E20F660542_.wvu.Rows" sId="2"/>
    <undo index="0" exp="area" ref3D="1" dr="$F$1:$F$1048576" dn="Z_F21A4357_4490_4DC5_AD5F_D74077CDC8A9_.wvu.Cols" sId="2"/>
    <undo index="6" exp="area" ref3D="1" dr="$A$34:$XFD$35" dn="Z_92CDF3B4_C714_4C4F_B6E7_8E2145A85B5B_.wvu.Rows" sId="2"/>
    <undo index="4" exp="area" ref3D="1" dr="$A$27:$XFD$27" dn="Z_92CDF3B4_C714_4C4F_B6E7_8E2145A85B5B_.wvu.Rows" sId="2"/>
    <undo index="4" exp="area" ref3D="1" dr="$A$34:$XFD$35" dn="Z_814DCA95_BDDD_4D03_92BE_5D18843FD74B_.wvu.Rows" sId="2"/>
    <rfmt sheetId="2" xfDxf="1" s="1" sqref="A24:XFD24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2" dxf="1">
      <nc r="A24" t="inlineStr">
        <is>
          <t>Жилищное хозяйство</t>
        </is>
      </nc>
      <ndxf>
        <font>
          <b val="0"/>
          <sz val="12"/>
          <name val="Times New Roman Cyr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B24">
        <v>5</v>
      </nc>
      <ndxf>
        <font>
          <b val="0"/>
          <sz val="12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C24">
        <v>1</v>
      </nc>
      <ndxf>
        <font>
          <b val="0"/>
          <sz val="12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D24">
        <f>24:24</f>
      </nc>
      <ndxf>
        <font>
          <b val="0"/>
          <sz val="12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2" sqref="E24" start="0" length="0">
      <dxf>
        <font>
          <sz val="12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cc rId="8449" sId="2">
    <oc r="D23">
      <f>D24+D25+#REF!+D26</f>
    </oc>
    <nc r="D23">
      <f>D24+D25+D26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Вед2019!$A$1:$H$210</formula>
    <oldFormula>Вед2019!$A$1:$H$210</oldFormula>
  </rdn>
  <rdn rId="0" localSheetId="1" customView="1" name="Z_4F39DA5C_9059_406E_9F89_B6E20F660542_.wvu.FilterData" hidden="1" oldHidden="1">
    <formula>Вед2019!$A$10:$H$210</formula>
    <oldFormula>Вед2019!$A$10:$H$210</oldFormula>
  </rdn>
  <rcv guid="{4F39DA5C-9059-406E-9F89-B6E20F660542}" action="add"/>
</revisions>
</file>

<file path=xl/revisions/revisionLog11121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Вед2019!$32:$32,Вед2019!$128:$136,Вед2019!$174:$175,Вед2019!$179:$180,Вед2019!$203:$205</formula>
    <oldFormula>Вед2019!$32:$32,Вед2019!$128:$136,Вед2019!$174:$175,Вед2019!$179:$180,Вед2019!$203:$205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cc rId="8588" sId="1">
    <oc r="E4" t="inlineStr">
      <is>
        <t>от 27.02.2019г. № 43</t>
      </is>
    </oc>
    <nc r="E4" t="inlineStr">
      <is>
        <t xml:space="preserve">от       2019г. № 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FilterData" hidden="1" oldHidden="1">
    <formula>Вед2019!$A$10:$H$219</formula>
    <oldFormula>Вед2019!$A$10:$H$219</oldFormula>
  </rdn>
  <rcv guid="{4F39DA5C-9059-406E-9F89-B6E20F660542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Вед2019!$A$1:$H$243</formula>
    <oldFormula>Вед2019!$A$1:$H$243</oldFormula>
  </rdn>
  <rdn rId="0" localSheetId="1" customView="1" name="Z_4F39DA5C_9059_406E_9F89_B6E20F660542_.wvu.FilterData" hidden="1" oldHidden="1">
    <formula>Вед2019!$A$10:$H$243</formula>
    <oldFormula>Вед2019!$A$10:$H$243</oldFormula>
  </rdn>
  <rcv guid="{4F39DA5C-9059-406E-9F89-B6E20F660542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fmt sheetId="1" sqref="A146">
    <dxf>
      <fill>
        <patternFill>
          <bgColor rgb="FFFF0000"/>
        </patternFill>
      </fill>
    </dxf>
  </rfmt>
  <rfmt sheetId="1" sqref="A169">
    <dxf>
      <fill>
        <patternFill patternType="solid">
          <bgColor rgb="FFFF0000"/>
        </patternFill>
      </fill>
    </dxf>
  </rfmt>
  <rfmt sheetId="1" sqref="A181">
    <dxf>
      <fill>
        <patternFill patternType="solid">
          <bgColor rgb="FFFF0000"/>
        </patternFill>
      </fill>
    </dxf>
  </rfmt>
  <rfmt sheetId="1" sqref="A174">
    <dxf>
      <fill>
        <patternFill>
          <bgColor rgb="FFFFFF00"/>
        </patternFill>
      </fill>
    </dxf>
  </rfmt>
  <rfmt sheetId="1" sqref="A186">
    <dxf>
      <fill>
        <patternFill>
          <bgColor rgb="FFFFFF00"/>
        </patternFill>
      </fill>
    </dxf>
  </rfmt>
</revisions>
</file>

<file path=xl/revisions/revisionLog11211.xml><?xml version="1.0" encoding="utf-8"?>
<revisions xmlns="http://schemas.openxmlformats.org/spreadsheetml/2006/main" xmlns:r="http://schemas.openxmlformats.org/officeDocument/2006/relationships">
  <rfmt sheetId="1" sqref="A173:XFD173">
    <dxf>
      <fill>
        <patternFill patternType="none">
          <bgColor auto="1"/>
        </patternFill>
      </fill>
    </dxf>
  </rfmt>
  <rfmt sheetId="1" sqref="A173:XFD173" start="0" length="2147483647">
    <dxf>
      <font>
        <b/>
      </font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Вед2019!$32:$32,Вед2019!$128:$136,Вед2019!$174:$175,Вед2019!$179:$180,Вед2019!$203:$205</formula>
    <oldFormula>Вед2019!$32:$32,Вед2019!$128:$136,Вед2019!$174:$175,Вед2019!$179:$180,Вед2019!$203:$205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c rId="7993" sId="2" numFmtId="4">
    <oc r="C28">
      <v>3</v>
    </oc>
    <nc r="C28">
      <v>5</v>
    </nc>
  </rcc>
  <rcc rId="7994" sId="2" numFmtId="4">
    <oc r="D28">
      <v>0</v>
    </oc>
    <nc r="D28">
      <f>Вед2019!G169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Функцион2019!$17:$17,Функцион2019!$23:$23,Функцион2019!$35:$38</formula>
    <oldFormula>Функцион2019!$17:$17,Функцион2019!$23:$23,Функцион2019!$28:$28,Функцион2019!$35:$38</oldFormula>
  </rdn>
  <rdn rId="0" localSheetId="1" customView="1" name="Z_4F39DA5C_9059_406E_9F89_B6E20F660542_.wvu.PrintArea" hidden="1" oldHidden="1">
    <formula>Вед2019!$A$1:$H$228</formula>
    <oldFormula>Вед2019!$A$1:$H$228</oldFormula>
  </rdn>
  <rdn rId="0" localSheetId="1" customView="1" name="Z_4F39DA5C_9059_406E_9F89_B6E20F660542_.wvu.Rows" hidden="1" oldHidden="1">
    <formula>Вед2019!$32:$32,Вед2019!$128:$136,Вед2019!$179:$180,Вед2019!$203:$205,Вед2019!$222:$228</formula>
    <oldFormula>Вед2019!$32:$32,Вед2019!$128:$136,Вед2019!$179:$180,Вед2019!$203:$205,Вед2019!$222:$228</oldFormula>
  </rdn>
  <rdn rId="0" localSheetId="1" customView="1" name="Z_4F39DA5C_9059_406E_9F89_B6E20F660542_.wvu.FilterData" hidden="1" oldHidden="1">
    <formula>Вед2019!$E$1:$E$358</formula>
    <oldFormula>Вед2019!$E$1:$E$358</oldFormula>
  </rdn>
  <rcv guid="{4F39DA5C-9059-406E-9F89-B6E20F660542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9061" sId="1" xfDxf="1" s="1" dxf="1">
    <nc r="A93" t="inlineStr">
      <is>
        <t>Мероприятия по предупреждению и ликвидации последствий ЧС и стихийных бедствий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cc rId="9062" sId="1" xfDxf="1" s="1" dxf="1">
    <nc r="A94" t="inlineStr">
      <is>
        <t>Закупка товаров, работ и услуг для обеспечения государственных (муниципальных) нужд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cc rId="9063" sId="1" xfDxf="1" s="1" dxf="1">
    <oc r="A95" t="inlineStr">
      <is>
    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    </is>
    </oc>
    <nc r="A95" t="inlineStr">
      <is>
        <t>Иные закупки товаров,работ и услуг для обеспечения государственных(муниципальных )нужд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fmt sheetId="1" sqref="A93:A95" start="0" length="2147483647">
    <dxf>
      <font>
        <b val="0"/>
      </font>
    </dxf>
  </rfmt>
  <rcc rId="9064" sId="1">
    <oc r="A92" t="inlineStr">
      <is>
    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Мулымья на 2019 год и на плановый период 2020 и 2021 годов»</t>
      </is>
    </oc>
    <nc r="A92" t="inlineStr">
      <is>
        <t>Непрограммные расходы</t>
      </is>
    </nc>
  </rcc>
  <rfmt sheetId="1" sqref="A92">
    <dxf>
      <fill>
        <patternFill patternType="none">
          <bgColor auto="1"/>
        </patternFill>
      </fill>
    </dxf>
  </rfmt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Вед2019!$A$1:$H$248</formula>
    <oldFormula>Вед2019!$A$1:$H$248</oldFormula>
  </rdn>
  <rdn rId="0" localSheetId="1" customView="1" name="Z_4F39DA5C_9059_406E_9F89_B6E20F660542_.wvu.FilterData" hidden="1" oldHidden="1">
    <formula>Вед2019!$A$10:$H$248</formula>
    <oldFormula>Вед2019!$A$10:$H$248</oldFormula>
  </rdn>
  <rcv guid="{4F39DA5C-9059-406E-9F89-B6E20F660542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rc rId="8127" sId="1" ref="A171:XFD171" action="insertRow">
    <undo index="6" exp="area" ref3D="1" dr="$A$203:$XFD$205" dn="Z_4F39DA5C_9059_406E_9F89_B6E20F660542_.wvu.Rows" sId="1"/>
    <undo index="4" exp="area" ref3D="1" dr="$A$173:$XFD$180" dn="Z_4F39DA5C_9059_406E_9F89_B6E20F660542_.wvu.Rows" sId="1"/>
    <undo index="6" exp="area" ref3D="1" dr="$A$202:$XFD$205" dn="Z_92CDF3B4_C714_4C4F_B6E7_8E2145A85B5B_.wvu.Rows" sId="1"/>
  </rrc>
  <rrc rId="8128" sId="1" ref="A171:XFD171" action="insertRow">
    <undo index="6" exp="area" ref3D="1" dr="$A$204:$XFD$206" dn="Z_4F39DA5C_9059_406E_9F89_B6E20F660542_.wvu.Rows" sId="1"/>
    <undo index="4" exp="area" ref3D="1" dr="$A$174:$XFD$181" dn="Z_4F39DA5C_9059_406E_9F89_B6E20F660542_.wvu.Rows" sId="1"/>
    <undo index="6" exp="area" ref3D="1" dr="$A$203:$XFD$206" dn="Z_92CDF3B4_C714_4C4F_B6E7_8E2145A85B5B_.wvu.Rows" sId="1"/>
  </rrc>
  <rfmt sheetId="1" s="1" sqref="A169" start="0" length="0">
    <dxf>
      <font>
        <b val="0"/>
        <sz val="8"/>
        <color indexed="8"/>
        <name val="Arial"/>
        <scheme val="none"/>
      </font>
      <fill>
        <patternFill patternType="none">
          <bgColor indexed="65"/>
        </patternFill>
      </fill>
      <alignment horizontal="lef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hidden="0"/>
    </dxf>
  </rfmt>
  <rcc rId="8129" sId="1" odxf="1" s="1" dxf="1">
    <oc r="A170" t="inlineStr">
      <is>
        <t>Иные межбюджетные трансферты</t>
      </is>
    </oc>
    <nc r="A170" t="inlineStr">
      <is>
        <t>Муниципальная программа "Организация деятельности администрации сельского поселения Мулымья на 2017 год и на плановый период 2018 и 2019 годы"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8"/>
        <color indexed="8"/>
        <name val="Arial"/>
        <scheme val="none"/>
      </font>
      <alignment horizontal="lef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hidden="0"/>
    </ndxf>
  </rcc>
  <rcc rId="8130" sId="1">
    <oc r="E169" t="inlineStr">
      <is>
        <t>070000000</t>
      </is>
    </oc>
    <nc r="E169"/>
  </rcc>
  <rcc rId="8131" sId="1">
    <oc r="E170" t="inlineStr">
      <is>
        <t>0700100000</t>
      </is>
    </oc>
    <nc r="E170" t="inlineStr">
      <is>
        <t>0700000000</t>
      </is>
    </nc>
  </rcc>
  <rfmt sheetId="1" sqref="A169:XFD169" start="0" length="2147483647">
    <dxf>
      <font>
        <b/>
      </font>
    </dxf>
  </rfmt>
  <rcc rId="8132" sId="1" odxf="1" s="1" dxf="1">
    <nc r="A171" t="inlineStr">
      <is>
        <t>Расходы на обеспечение функций органов местного самоуправления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8"/>
        <color indexed="8"/>
        <name val="Arial"/>
        <scheme val="none"/>
      </font>
      <alignment horizontal="lef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hidden="0"/>
    </ndxf>
  </rcc>
  <rcc rId="8133" sId="1" odxf="1" s="1" dxf="1">
    <nc r="A172" t="inlineStr">
      <is>
        <t>Межбюджетные трансферты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8"/>
        <color indexed="8"/>
        <name val="Arial"/>
        <scheme val="none"/>
      </font>
      <alignment horizontal="lef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hidden="0"/>
    </ndxf>
  </rcc>
  <rcc rId="8134" sId="1" odxf="1" s="1" dxf="1">
    <oc r="A173" t="inlineStr">
      <is>
        <t>Безмозмездные перечисления бюджетам (администрирование)</t>
      </is>
    </oc>
    <nc r="A173" t="inlineStr">
      <is>
        <t>Иные межбюджетные трансферты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8"/>
        <color indexed="8"/>
        <name val="Arial"/>
        <scheme val="none"/>
      </font>
      <alignment horizontal="lef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hidden="0"/>
    </ndxf>
  </rcc>
  <rcc rId="8135" sId="1" numFmtId="4">
    <nc r="B171">
      <v>650</v>
    </nc>
  </rcc>
  <rcc rId="8136" sId="1" numFmtId="4">
    <nc r="B172">
      <v>650</v>
    </nc>
  </rcc>
  <rcc rId="8137" sId="1" numFmtId="4">
    <nc r="C171">
      <v>5</v>
    </nc>
  </rcc>
  <rcc rId="8138" sId="1" numFmtId="4">
    <nc r="C172">
      <v>5</v>
    </nc>
  </rcc>
  <rcc rId="8139" sId="1">
    <nc r="D171" t="inlineStr">
      <is>
        <t>05</t>
      </is>
    </nc>
  </rcc>
  <rcc rId="8140" sId="1">
    <nc r="D172" t="inlineStr">
      <is>
        <t>05</t>
      </is>
    </nc>
  </rcc>
  <rcc rId="8141" sId="1">
    <nc r="E172" t="inlineStr">
      <is>
        <t>0700102040</t>
      </is>
    </nc>
  </rcc>
  <rcc rId="8142" sId="1">
    <nc r="E171" t="inlineStr">
      <is>
        <t>0700100000</t>
      </is>
    </nc>
  </rcc>
  <rcc rId="8143" sId="1" numFmtId="4">
    <nc r="F172">
      <v>540</v>
    </nc>
  </rcc>
  <rcc rId="8144" sId="1" numFmtId="4">
    <nc r="F171">
      <v>500</v>
    </nc>
  </rcc>
  <rcc rId="8145" sId="1" numFmtId="4">
    <oc r="F170">
      <v>500</v>
    </oc>
    <nc r="F170"/>
  </rcc>
  <rcc rId="8146" sId="1">
    <nc r="G172">
      <f>G173</f>
    </nc>
  </rcc>
  <rcc rId="8147" sId="1">
    <nc r="G171">
      <f>G172</f>
    </nc>
  </rcc>
  <rfmt sheetId="1" sqref="A170:A173" start="0" length="2147483647">
    <dxf>
      <font>
        <name val="Times New Roman"/>
        <scheme val="none"/>
      </font>
    </dxf>
  </rfmt>
  <rfmt sheetId="1" sqref="A170:A173" start="0" length="2147483647">
    <dxf>
      <font>
        <sz val="12"/>
      </font>
    </dxf>
  </rfmt>
  <rfmt sheetId="1" sqref="A170:A173" start="0" length="2147483647">
    <dxf>
      <font>
        <sz val="10"/>
      </font>
    </dxf>
  </rfmt>
  <rfmt sheetId="1" sqref="A169" start="0" length="2147483647">
    <dxf>
      <font>
        <sz val="10"/>
      </font>
    </dxf>
  </rfmt>
  <rfmt sheetId="1" sqref="A169" start="0" length="2147483647">
    <dxf>
      <font>
        <name val="Times New Roman"/>
        <scheme val="none"/>
      </font>
    </dxf>
  </rfmt>
  <rcc rId="8148" sId="1">
    <oc r="E183" t="inlineStr">
      <is>
        <t>070000000</t>
      </is>
    </oc>
    <nc r="E183" t="inlineStr">
      <is>
        <t>070010000</t>
      </is>
    </nc>
  </rcc>
  <rcc rId="8149" sId="1">
    <oc r="E175" t="inlineStr">
      <is>
        <t>600000000</t>
      </is>
    </oc>
    <nc r="E175" t="inlineStr">
      <is>
        <t>070000000</t>
      </is>
    </nc>
  </rcc>
  <rcc rId="8150" sId="1">
    <oc r="G175">
      <f>G176</f>
    </oc>
    <nc r="G175">
      <f>G183</f>
    </nc>
  </rcc>
  <rcc rId="8151" sId="1">
    <oc r="G174">
      <f>G175+G183</f>
    </oc>
    <nc r="G174">
      <f>G175</f>
    </nc>
  </rcc>
  <rfmt sheetId="1" s="1" sqref="A183" start="0" length="0">
    <dxf>
      <font>
        <b val="0"/>
        <sz val="8"/>
        <color indexed="8"/>
        <name val="Arial"/>
        <scheme val="none"/>
      </font>
      <fill>
        <patternFill patternType="none">
          <bgColor indexed="65"/>
        </patternFill>
      </fill>
      <alignment horizontal="lef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hidden="0"/>
    </dxf>
  </rfmt>
  <rcc rId="8152" sId="1" odxf="1" s="1" dxf="1">
    <oc r="A184" t="inlineStr">
      <is>
        <t>Иные межбюджетные трансферты</t>
      </is>
    </oc>
    <nc r="A184" t="inlineStr">
      <is>
        <t>Межбюджетные трансферты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8"/>
        <color indexed="8"/>
        <name val="Arial"/>
        <scheme val="none"/>
      </font>
      <alignment horizontal="lef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hidden="0"/>
    </ndxf>
  </rcc>
  <rcc rId="8153" sId="1" odxf="1" s="1" dxf="1">
    <oc r="A185" t="inlineStr">
      <is>
        <t>Безмозмездные перечисления бюджетам (администрирование)</t>
      </is>
    </oc>
    <nc r="A185" t="inlineStr">
      <is>
        <t>Иные межбюджетные трансферты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8"/>
        <color indexed="8"/>
        <name val="Arial"/>
        <scheme val="none"/>
      </font>
      <alignment horizontal="lef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hidden="0"/>
    </ndxf>
  </rcc>
  <rfmt sheetId="1" sqref="A183:A185" start="0" length="2147483647">
    <dxf>
      <font>
        <sz val="10"/>
      </font>
    </dxf>
  </rfmt>
  <rfmt sheetId="1" sqref="A183:A185" start="0" length="2147483647">
    <dxf>
      <font>
        <name val="Times New Roman"/>
        <scheme val="none"/>
      </font>
    </dxf>
  </rfmt>
  <rfmt sheetId="1" sqref="A170">
    <dxf>
      <fill>
        <patternFill patternType="solid">
          <bgColor rgb="FFFFFF00"/>
        </patternFill>
      </fill>
    </dxf>
  </rfmt>
  <rfmt sheetId="1" sqref="E183" start="0" length="2147483647">
    <dxf>
      <font>
        <color auto="1"/>
      </font>
    </dxf>
  </rfmt>
  <rfmt sheetId="1" sqref="A146">
    <dxf>
      <fill>
        <patternFill>
          <bgColor rgb="FFFFFF00"/>
        </patternFill>
      </fill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Rows" hidden="1" oldHidden="1">
    <formula>Вед2019!$32:$32,Вед2019!$128:$136,Вед2019!$176:$182,Вед2019!$205:$207</formula>
    <oldFormula>Вед2019!$32:$32,Вед2019!$128:$136,Вед2019!$175:$182,Вед2019!$205:$207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dn rId="0" localSheetId="2" customView="1" name="Z_814DCA95_BDDD_4D03_92BE_5D18843FD74B_.wvu.Rows" hidden="1" oldHidden="1">
    <formula>Функцион2019!$17:$17,Функцион2019!$23:$23,Функцион2019!$35:$36</formula>
  </rdn>
  <rdn rId="0" localSheetId="1" customView="1" name="Z_814DCA95_BDDD_4D03_92BE_5D18843FD74B_.wvu.PrintArea" hidden="1" oldHidden="1">
    <formula>Вед2019!$A$1:$H$222</formula>
  </rdn>
  <rdn rId="0" localSheetId="1" customView="1" name="Z_814DCA95_BDDD_4D03_92BE_5D18843FD74B_.wvu.FilterData" hidden="1" oldHidden="1">
    <formula>Вед2019!$A$10:$H$222</formula>
  </rdn>
  <rcv guid="{814DCA95-BDDD-4D03-92BE-5D18843FD74B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c rId="8021" sId="1">
    <oc r="E65" t="inlineStr">
      <is>
        <t>0700151180</t>
      </is>
    </oc>
    <nc r="E65" t="inlineStr">
      <is>
        <t>0700185060</t>
      </is>
    </nc>
  </rcc>
  <rcc rId="8022" sId="1">
    <oc r="E64" t="inlineStr">
      <is>
        <t>0700151180</t>
      </is>
    </oc>
    <nc r="E64" t="inlineStr">
      <is>
        <t>0700185060</t>
      </is>
    </nc>
  </rcc>
  <rcc rId="8023" sId="1">
    <oc r="E63" t="inlineStr">
      <is>
        <t>0700151180</t>
      </is>
    </oc>
    <nc r="E63" t="inlineStr">
      <is>
        <t>0700185060</t>
      </is>
    </nc>
  </rcc>
  <rcc rId="8024" sId="1">
    <oc r="E62" t="inlineStr">
      <is>
        <t>0700151180</t>
      </is>
    </oc>
    <nc r="E62" t="inlineStr">
      <is>
        <t>0700185060</t>
      </is>
    </nc>
  </rcc>
  <rcc rId="8025" sId="1">
    <oc r="E61" t="inlineStr">
      <is>
        <t>0700151180</t>
      </is>
    </oc>
    <nc r="E61" t="inlineStr">
      <is>
        <t>0700185060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Функцион2019!$17:$17,Функцион2019!$23:$23,Функцион2019!$35:$38</formula>
    <oldFormula>Функцион2019!$17:$17,Функцион2019!$23:$23,Функцион2019!$35:$38</oldFormula>
  </rdn>
  <rdn rId="0" localSheetId="1" customView="1" name="Z_4F39DA5C_9059_406E_9F89_B6E20F660542_.wvu.PrintArea" hidden="1" oldHidden="1">
    <formula>Вед2019!$A$1:$H$228</formula>
    <oldFormula>Вед2019!$A$1:$H$228</oldFormula>
  </rdn>
  <rdn rId="0" localSheetId="1" customView="1" name="Z_4F39DA5C_9059_406E_9F89_B6E20F660542_.wvu.Rows" hidden="1" oldHidden="1">
    <formula>Вед2019!$32:$32,Вед2019!$128:$136,Вед2019!$179:$180,Вед2019!$203:$205,Вед2019!$222:$228</formula>
    <oldFormula>Вед2019!$32:$32,Вед2019!$128:$136,Вед2019!$179:$180,Вед2019!$203:$205,Вед2019!$222:$228</oldFormula>
  </rdn>
  <rdn rId="0" localSheetId="1" customView="1" name="Z_4F39DA5C_9059_406E_9F89_B6E20F660542_.wvu.FilterData" hidden="1" oldHidden="1">
    <formula>Вед2019!$E$1:$E$358</formula>
    <oldFormula>Вед2019!$E$1:$E$358</oldFormula>
  </rdn>
  <rcv guid="{4F39DA5C-9059-406E-9F89-B6E20F660542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rc rId="8811" sId="1" ref="A117:XFD117" action="insertRow"/>
  <rrc rId="8812" sId="1" ref="A117:XFD117" action="insertRow"/>
  <rcc rId="8813" sId="1" numFmtId="4">
    <nc r="B117">
      <v>650</v>
    </nc>
  </rcc>
  <rcc rId="8814" sId="1" numFmtId="4">
    <nc r="C117">
      <v>4</v>
    </nc>
  </rcc>
  <rcc rId="8815" sId="1" numFmtId="4">
    <nc r="D117">
      <v>1</v>
    </nc>
  </rcc>
  <rcc rId="8816" sId="1" numFmtId="4">
    <nc r="F117">
      <v>111</v>
    </nc>
  </rcc>
  <rcc rId="8817" sId="1" numFmtId="4">
    <nc r="B118">
      <v>650</v>
    </nc>
  </rcc>
  <rcc rId="8818" sId="1" numFmtId="4">
    <nc r="C118">
      <v>4</v>
    </nc>
  </rcc>
  <rcc rId="8819" sId="1" numFmtId="4">
    <nc r="D118">
      <v>1</v>
    </nc>
  </rcc>
  <rcc rId="8820" sId="1" numFmtId="4">
    <nc r="F118">
      <v>119</v>
    </nc>
  </rcc>
  <rrc rId="8821" sId="1" ref="A121:XFD121" action="insertRow"/>
  <rrc rId="8822" sId="1" ref="A121:XFD121" action="insertRow"/>
  <rcc rId="8823" sId="1" numFmtId="4">
    <nc r="B121">
      <v>650</v>
    </nc>
  </rcc>
  <rcc rId="8824" sId="1" numFmtId="4">
    <nc r="C121">
      <v>4</v>
    </nc>
  </rcc>
  <rcc rId="8825" sId="1" numFmtId="4">
    <nc r="D121">
      <v>1</v>
    </nc>
  </rcc>
  <rcc rId="8826" sId="1" numFmtId="4">
    <nc r="F121">
      <v>111</v>
    </nc>
  </rcc>
  <rcc rId="8827" sId="1" numFmtId="4">
    <nc r="B122">
      <v>650</v>
    </nc>
  </rcc>
  <rcc rId="8828" sId="1" numFmtId="4">
    <nc r="C122">
      <v>4</v>
    </nc>
  </rcc>
  <rcc rId="8829" sId="1" numFmtId="4">
    <nc r="D122">
      <v>1</v>
    </nc>
  </rcc>
  <rcc rId="8830" sId="1" numFmtId="4">
    <nc r="F122">
      <v>119</v>
    </nc>
  </rcc>
  <rcc rId="8831" sId="1">
    <nc r="E117" t="inlineStr">
      <is>
        <t>0900185060</t>
      </is>
    </nc>
  </rcc>
  <rcc rId="8832" sId="1">
    <nc r="E118" t="inlineStr">
      <is>
        <t>0900185060</t>
      </is>
    </nc>
  </rcc>
  <rcc rId="8833" sId="1">
    <nc r="E121" t="inlineStr">
      <is>
        <t>09001S5060</t>
      </is>
    </nc>
  </rcc>
  <rcc rId="8834" sId="1">
    <nc r="E122" t="inlineStr">
      <is>
        <t>09001S5060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Вед2019!$A$1:$H$230</formula>
    <oldFormula>Вед2019!$A$1:$H$230</oldFormula>
  </rdn>
  <rdn rId="0" localSheetId="1" customView="1" name="Z_4F39DA5C_9059_406E_9F89_B6E20F660542_.wvu.FilterData" hidden="1" oldHidden="1">
    <formula>Вед2019!$A$10:$H$230</formula>
    <oldFormula>Вед2019!$A$10:$H$230</oldFormula>
  </rdn>
  <rcv guid="{4F39DA5C-9059-406E-9F89-B6E20F660542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8626" sId="1">
    <oc r="E4" t="inlineStr">
      <is>
        <t>от       11.03.2019г. № 47</t>
      </is>
    </oc>
    <nc r="E4" t="inlineStr">
      <is>
        <t xml:space="preserve">от       17.04.2019г. № </t>
      </is>
    </nc>
  </rcc>
  <rcc rId="8627" sId="1" numFmtId="4">
    <oc r="G206">
      <v>2770814.13</v>
    </oc>
    <nc r="G206">
      <f>2770814.13-342912+491356.8</f>
    </nc>
  </rcc>
  <rcc rId="8628" sId="1" numFmtId="4">
    <oc r="G207">
      <v>836785.87</v>
    </oc>
    <nc r="G207">
      <f>836785.87-103559.42+148389.75</f>
    </nc>
  </rcc>
  <rrc rId="8629" sId="1" ref="A115:XFD115" action="insertRow"/>
  <rrc rId="8630" sId="1" ref="A115:XFD115" action="insertRow"/>
  <rrc rId="8631" sId="1" ref="A116:XFD116" action="insertRow"/>
  <rrc rId="8632" sId="1" ref="A116:XFD116" action="insertRow"/>
  <rcc rId="8633" sId="1">
    <nc r="A115" t="inlineStr">
      <is>
        <t>Расходы на выплату персоналу казенных учреждений</t>
      </is>
    </nc>
  </rcc>
  <rcc rId="8634" sId="1">
    <nc r="A116" t="inlineStr">
      <is>
        <t>Фонд оплаты труда казенных учреждений.</t>
      </is>
    </nc>
  </rcc>
  <rcc rId="8635" sId="1" numFmtId="4">
    <nc r="B115">
      <v>650</v>
    </nc>
  </rcc>
  <rcc rId="8636" sId="1" numFmtId="4">
    <nc r="C115">
      <v>4</v>
    </nc>
  </rcc>
  <rcc rId="8637" sId="1" numFmtId="4">
    <nc r="D115">
      <v>1</v>
    </nc>
  </rcc>
  <rcc rId="8638" sId="1" numFmtId="4">
    <nc r="B116">
      <v>650</v>
    </nc>
  </rcc>
  <rcc rId="8639" sId="1" numFmtId="4">
    <nc r="C116">
      <v>4</v>
    </nc>
  </rcc>
  <rcc rId="8640" sId="1" numFmtId="4">
    <nc r="D116">
      <v>1</v>
    </nc>
  </rcc>
  <rcc rId="8641" sId="1" numFmtId="4">
    <nc r="F115">
      <v>110</v>
    </nc>
  </rcc>
  <rcc rId="8642" sId="1" numFmtId="4">
    <nc r="F116">
      <v>111</v>
    </nc>
  </rcc>
  <rrc rId="8643" sId="1" ref="A115:XFD115" action="insertRow"/>
  <rcc rId="8644" sId="1">
    <nc r="A115" t="inlineStr">
      <is>
    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    </is>
    </nc>
  </rcc>
  <rcc rId="8645" sId="1" numFmtId="4">
    <nc r="B115">
      <v>650</v>
    </nc>
  </rcc>
  <rcc rId="8646" sId="1" numFmtId="4">
    <nc r="C115">
      <v>4</v>
    </nc>
  </rcc>
  <rcc rId="8647" sId="1" numFmtId="4">
    <nc r="D115">
      <v>1</v>
    </nc>
  </rcc>
  <rcc rId="8648" sId="1" numFmtId="4">
    <nc r="F115">
      <v>100</v>
    </nc>
  </rcc>
  <rcc rId="8649" sId="1">
    <nc r="G115">
      <f>G116</f>
    </nc>
  </rcc>
  <rcc rId="8650" sId="1" numFmtId="4">
    <nc r="B118">
      <v>650</v>
    </nc>
  </rcc>
  <rcc rId="8651" sId="1" numFmtId="4">
    <nc r="C118">
      <v>4</v>
    </nc>
  </rcc>
  <rcc rId="8652" sId="1" numFmtId="4">
    <nc r="D118">
      <v>1</v>
    </nc>
  </rcc>
  <rcc rId="8653" sId="1">
    <nc r="E118" t="inlineStr">
      <is>
        <t>09001S5060</t>
      </is>
    </nc>
  </rcc>
  <rcc rId="8654" sId="1" numFmtId="4">
    <nc r="B119">
      <v>650</v>
    </nc>
  </rcc>
  <rcc rId="8655" sId="1" numFmtId="4">
    <nc r="C119">
      <v>4</v>
    </nc>
  </rcc>
  <rcc rId="8656" sId="1" numFmtId="4">
    <nc r="D119">
      <v>1</v>
    </nc>
  </rcc>
  <rcc rId="8657" sId="1">
    <nc r="E119" t="inlineStr">
      <is>
        <t>09001S5060</t>
      </is>
    </nc>
  </rcc>
  <rrc rId="8658" sId="1" ref="A119:XFD119" action="insertRow"/>
  <rcc rId="8659" sId="1" numFmtId="4">
    <nc r="B119">
      <v>650</v>
    </nc>
  </rcc>
  <rcc rId="8660" sId="1" numFmtId="4">
    <nc r="C119">
      <v>4</v>
    </nc>
  </rcc>
  <rcc rId="8661" sId="1" numFmtId="4">
    <nc r="D119">
      <v>1</v>
    </nc>
  </rcc>
  <rcc rId="8662" sId="1">
    <nc r="E119" t="inlineStr">
      <is>
        <t>09001S5060</t>
      </is>
    </nc>
  </rcc>
  <rcc rId="8663" sId="1">
    <nc r="E117" t="inlineStr">
      <is>
        <t>0900185060</t>
      </is>
    </nc>
  </rcc>
  <rcc rId="8664" sId="1">
    <nc r="E116" t="inlineStr">
      <is>
        <t>0900185060</t>
      </is>
    </nc>
  </rcc>
  <rcc rId="8665" sId="1">
    <nc r="E115" t="inlineStr">
      <is>
        <t>0900185060</t>
      </is>
    </nc>
  </rcc>
  <rcc rId="8666" sId="1">
    <nc r="A118" t="inlineStr">
      <is>
    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    </is>
    </nc>
  </rcc>
  <rcc rId="8667" sId="1">
    <nc r="A119" t="inlineStr">
      <is>
        <t>Расходы на выплату персоналу казенных учреждений</t>
      </is>
    </nc>
  </rcc>
  <rcc rId="8668" sId="1">
    <nc r="A120" t="inlineStr">
      <is>
        <t>Фонд оплаты труда казенных учреждений.</t>
      </is>
    </nc>
  </rcc>
  <rcc rId="8669" sId="1" numFmtId="4">
    <nc r="F120">
      <v>129</v>
    </nc>
  </rcc>
  <rcc rId="8670" sId="1" numFmtId="4">
    <nc r="F118">
      <v>100</v>
    </nc>
  </rcc>
  <rcc rId="8671" sId="1" numFmtId="4">
    <nc r="F119">
      <v>110</v>
    </nc>
  </rcc>
  <rrc rId="8672" sId="1" ref="A117:XFD117" action="deleteRow">
    <rfmt sheetId="1" xfDxf="1" s="1" sqref="A117:XFD11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17" t="inlineStr">
        <is>
          <t>Фонд оплаты труда казенных учреждений.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17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17">
        <v>4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117">
        <v>1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17" t="inlineStr">
        <is>
          <t>0900185060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117">
        <v>111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G117" start="0" length="0">
      <dxf>
        <font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17" start="0" length="0">
      <dxf>
        <font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673" sId="1" ref="A119:XFD119" action="deleteRow">
    <rfmt sheetId="1" xfDxf="1" s="1" sqref="A119:XFD11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19" t="inlineStr">
        <is>
          <t>Фонд оплаты труда казенных учреждений.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19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19">
        <v>4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119">
        <v>1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19" t="inlineStr">
        <is>
          <t>09001S5060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119">
        <v>129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G119" start="0" length="0">
      <dxf>
        <font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19" start="0" length="0">
      <dxf>
        <font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cc rId="8674" sId="1">
    <nc r="G117">
      <f>G118</f>
    </nc>
  </rcc>
  <rcc rId="8675" sId="1">
    <oc r="G50">
      <f>1706497+28000-27719.68+51899.1</f>
    </oc>
    <nc r="G50">
      <f>1706497+28000-27719.68+51899.1-8879.21+9500</f>
    </nc>
  </rcc>
  <rcc rId="8676" sId="1">
    <nc r="G118">
      <f>1025775.23+300378.4</f>
    </nc>
  </rcc>
  <rcc rId="8677" sId="1">
    <oc r="G110">
      <f>445500+195933</f>
    </oc>
    <nc r="G110">
      <f>445500+195933-641433</f>
    </nc>
  </rcc>
  <rcc rId="8678" sId="1" numFmtId="4">
    <oc r="G114">
      <v>1524527</v>
    </oc>
    <nc r="G114">
      <f>1524527-1326153.63</f>
    </nc>
  </rcc>
  <rcc rId="8679" sId="1">
    <nc r="G116">
      <f>49308.76+14891.24+492652.07+148780.93+0.6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8494" sId="1" numFmtId="4">
    <oc r="G34">
      <v>239733</v>
    </oc>
    <nc r="G34">
      <f>239733-63929</f>
    </nc>
  </rcc>
  <rcc rId="8495" sId="1" numFmtId="4">
    <oc r="G168">
      <v>421930</v>
    </oc>
    <nc r="G168">
      <f>421930+63929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Вед2019!$A$10:$H$212</formula>
    <oldFormula>Вед2019!$A$10:$H$212</oldFormula>
  </rdn>
  <rcv guid="{4F39DA5C-9059-406E-9F89-B6E20F660542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c rId="8097" sId="1" numFmtId="4">
    <oc r="C183">
      <v>5</v>
    </oc>
    <nc r="C183">
      <v>7</v>
    </nc>
  </rcc>
  <rcc rId="8098" sId="1">
    <oc r="D183" t="inlineStr">
      <is>
        <t>05</t>
      </is>
    </oc>
    <nc r="D183" t="inlineStr">
      <is>
        <t>07</t>
      </is>
    </nc>
  </rcc>
  <rcc rId="8099" sId="1">
    <oc r="E178" t="inlineStr">
      <is>
        <t>0520100540</t>
      </is>
    </oc>
    <nc r="E178" t="inlineStr">
      <is>
        <t>6000082591</t>
      </is>
    </nc>
  </rcc>
  <rcc rId="8100" sId="1">
    <oc r="E177" t="inlineStr">
      <is>
        <t>0520100540</t>
      </is>
    </oc>
    <nc r="E177" t="inlineStr">
      <is>
        <t>6000082591</t>
      </is>
    </nc>
  </rcc>
  <rcc rId="8101" sId="1">
    <oc r="E176" t="inlineStr">
      <is>
        <t>0520100000</t>
      </is>
    </oc>
    <nc r="E176" t="inlineStr">
      <is>
        <t>6000082591</t>
      </is>
    </nc>
  </rcc>
  <rcc rId="8102" sId="1">
    <oc r="E173" t="inlineStr">
      <is>
        <t>0500000000</t>
      </is>
    </oc>
    <nc r="E173" t="inlineStr">
      <is>
        <t>600000000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Вед2019!$32:$32,Вед2019!$128:$136,Вед2019!$174:$175,Вед2019!$179:$180,Вед2019!$203:$205</formula>
    <oldFormula>Вед2019!$32:$32,Вед2019!$128:$136,Вед2019!$174:$175,Вед2019!$179:$180,Вед2019!$203:$205</oldFormula>
  </rdn>
  <rdn rId="0" localSheetId="1" customView="1" name="Z_4F39DA5C_9059_406E_9F89_B6E20F660542_.wvu.FilterData" hidden="1" oldHidden="1">
    <formula>Вед2019!$A$10:$H$222</formula>
    <oldFormula>Вед2019!$E$1:$E$352</oldFormula>
  </rdn>
  <rcv guid="{4F39DA5C-9059-406E-9F89-B6E20F660542}" action="add"/>
</revisions>
</file>

<file path=xl/revisions/revisionLog11411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Вед2019!$32:$32,Вед2019!$128:$136,Вед2019!$179:$180,Вед2019!$203:$205</formula>
    <oldFormula>Вед2019!$32:$32,Вед2019!$128:$136,Вед2019!$179:$180,Вед2019!$203:$205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14112.xml><?xml version="1.0" encoding="utf-8"?>
<revisions xmlns="http://schemas.openxmlformats.org/spreadsheetml/2006/main" xmlns:r="http://schemas.openxmlformats.org/officeDocument/2006/relationships">
  <rfmt sheetId="1" sqref="A87">
    <dxf>
      <fill>
        <patternFill>
          <bgColor rgb="FFFFFF00"/>
        </patternFill>
      </fill>
    </dxf>
  </rfmt>
</revisions>
</file>

<file path=xl/revisions/revisionLog11412.xml><?xml version="1.0" encoding="utf-8"?>
<revisions xmlns="http://schemas.openxmlformats.org/spreadsheetml/2006/main" xmlns:r="http://schemas.openxmlformats.org/officeDocument/2006/relationships">
  <rrc rId="8117" sId="1" ref="A222:XFD222" action="deleteRow">
    <undo index="0" exp="area" ref3D="1" dr="$A$1:$H$222" dn="Область_печати" sId="1"/>
    <undo index="8" exp="area" ref3D="1" dr="$A$222:$XFD$222" dn="Z_92CDF3B4_C714_4C4F_B6E7_8E2145A85B5B_.wvu.Rows" sId="1"/>
    <undo index="0" exp="area" ref3D="1" dr="$A$1:$H$222" dn="Z_92CDF3B4_C714_4C4F_B6E7_8E2145A85B5B_.wvu.PrintArea" sId="1"/>
    <undo index="0" exp="area" ref3D="1" dr="$A$1:$H$222" dn="Z_814DCA95_BDDD_4D03_92BE_5D18843FD74B_.wvu.PrintArea" sId="1"/>
    <undo index="0" exp="area" ref3D="1" dr="$A$10:$H$222" dn="Z_814DCA95_BDDD_4D03_92BE_5D18843FD74B_.wvu.FilterData" sId="1"/>
    <undo index="0" exp="area" ref3D="1" dr="$A$1:$H$222" dn="Z_4F39DA5C_9059_406E_9F89_B6E20F660542_.wvu.PrintArea" sId="1"/>
    <undo index="0" exp="area" ref3D="1" dr="$A$10:$H$222" dn="Z_4F39DA5C_9059_406E_9F89_B6E20F660542_.wvu.FilterData" sId="1"/>
    <undo index="0" exp="area" ref3D="1" dr="$A$10:$H$222" dn="_ФильтрБазыДанных" sId="1"/>
    <rfmt sheetId="1" xfDxf="1" s="1" sqref="A222:XFD22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22" t="inlineStr">
        <is>
          <t>Прочая закупка товаров,работ и услуг для обеспечения государственных(муниципальных )нужд</t>
        </is>
      </nc>
      <ndxf>
        <fill>
          <patternFill patternType="solid">
            <bgColor rgb="FFFF00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22">
        <v>650</v>
      </nc>
      <ndxf>
        <numFmt numFmtId="164" formatCode="000"/>
        <fill>
          <patternFill patternType="solid">
            <bgColor rgb="FFFF00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22">
        <v>12</v>
      </nc>
      <ndxf>
        <numFmt numFmtId="165" formatCode="00"/>
        <fill>
          <patternFill patternType="solid">
            <bgColor rgb="FFFF00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22">
        <v>4</v>
      </nc>
      <ndxf>
        <numFmt numFmtId="165" formatCode="00"/>
        <fill>
          <patternFill patternType="solid">
            <bgColor rgb="FFFF00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22" t="inlineStr">
        <is>
          <t>0700502400</t>
        </is>
      </nc>
      <ndxf>
        <numFmt numFmtId="30" formatCode="@"/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222">
        <v>244</v>
      </nc>
      <ndxf>
        <numFmt numFmtId="164" formatCode="000"/>
        <fill>
          <patternFill patternType="solid">
            <bgColor rgb="FFFF00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G222" start="0" length="0">
      <dxf>
        <numFmt numFmtId="168" formatCode="#,##0.00\ _₽"/>
        <fill>
          <patternFill patternType="solid">
            <bgColor rgb="FFFF0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222" start="0" length="0">
      <dxf>
        <numFmt numFmtId="168" formatCode="#,##0.00\ _₽"/>
        <fill>
          <patternFill patternType="solid">
            <bgColor rgb="FFFF0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Вед2019!$A$1:$H$221</formula>
    <oldFormula>Вед2019!$A$1:$H$221</oldFormula>
  </rdn>
  <rdn rId="0" localSheetId="1" customView="1" name="Z_4F39DA5C_9059_406E_9F89_B6E20F660542_.wvu.Rows" hidden="1" oldHidden="1">
    <formula>Вед2019!$32:$32,Вед2019!$128:$136,Вед2019!$173:$180,Вед2019!$203:$205</formula>
    <oldFormula>Вед2019!$32:$32,Вед2019!$128:$136,Вед2019!$173:$180,Вед2019!$203:$205</oldFormula>
  </rdn>
  <rdn rId="0" localSheetId="1" customView="1" name="Z_4F39DA5C_9059_406E_9F89_B6E20F660542_.wvu.FilterData" hidden="1" oldHidden="1">
    <formula>Вед2019!$A$10:$H$221</formula>
    <oldFormula>Вед2019!$A$10:$H$221</oldFormula>
  </rdn>
  <rcv guid="{4F39DA5C-9059-406E-9F89-B6E20F660542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fmt sheetId="1" sqref="A52">
    <dxf>
      <fill>
        <patternFill>
          <bgColor rgb="FFFFFF00"/>
        </patternFill>
      </fill>
    </dxf>
  </rfmt>
  <rfmt sheetId="1" sqref="A175">
    <dxf>
      <fill>
        <patternFill patternType="solid">
          <bgColor rgb="FFFF0000"/>
        </patternFill>
      </fill>
    </dxf>
  </rfmt>
  <rfmt sheetId="1" sqref="E175">
    <dxf>
      <fill>
        <patternFill patternType="solid">
          <bgColor rgb="FFFF0000"/>
        </patternFill>
      </fill>
    </dxf>
  </rfmt>
  <rcv guid="{814DCA95-BDDD-4D03-92BE-5D18843FD74B}" action="delete"/>
  <rdn rId="0" localSheetId="2" customView="1" name="Z_814DCA95_BDDD_4D03_92BE_5D18843FD74B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814DCA95_BDDD_4D03_92BE_5D18843FD74B_.wvu.PrintArea" hidden="1" oldHidden="1">
    <formula>Вед2019!$A$1:$H$223</formula>
    <oldFormula>Вед2019!$A$1:$H$223</oldFormula>
  </rdn>
  <rdn rId="0" localSheetId="1" customView="1" name="Z_814DCA95_BDDD_4D03_92BE_5D18843FD74B_.wvu.FilterData" hidden="1" oldHidden="1">
    <formula>Вед2019!$A$10:$H$223</formula>
    <oldFormula>Вед2019!$A$10:$H$223</oldFormula>
  </rdn>
  <rcv guid="{814DCA95-BDDD-4D03-92BE-5D18843FD74B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8869" sId="1">
    <oc r="G204">
      <f>1300000.51+178420+76075.11+23000</f>
    </oc>
    <nc r="G204">
      <f>1300000.51+178420+76075.11+23000+130000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Вед2019!$A$1:$H$230</formula>
    <oldFormula>Вед2019!$A$1:$H$230</oldFormula>
  </rdn>
  <rdn rId="0" localSheetId="1" customView="1" name="Z_4F39DA5C_9059_406E_9F89_B6E20F660542_.wvu.FilterData" hidden="1" oldHidden="1">
    <formula>Вед2019!$A$10:$H$230</formula>
    <oldFormula>Вед2019!$A$10:$H$230</oldFormula>
  </rdn>
  <rcv guid="{4F39DA5C-9059-406E-9F89-B6E20F660542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fmt sheetId="1" sqref="E169" start="0" length="2147483647">
    <dxf>
      <font>
        <color rgb="FFFF0000"/>
      </font>
    </dxf>
  </rfmt>
  <rfmt sheetId="1" sqref="E181" start="0" length="2147483647">
    <dxf>
      <font>
        <color rgb="FFFF0000"/>
      </font>
    </dxf>
  </rfmt>
</revisions>
</file>

<file path=xl/revisions/revisionLog115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Вед2019!$32:$32,Вед2019!$128:$136,Вед2019!$174:$175,Вед2019!$179:$180,Вед2019!$203:$205</formula>
    <oldFormula>Вед2019!$32:$32,Вед2019!$128:$136,Вед2019!$174:$175,Вед2019!$179:$180,Вед2019!$203:$205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rc rId="8927" sId="1" ref="A171:XFD176" action="insertRow"/>
  <rcc rId="8928" sId="1" odxf="1" dxf="1">
    <nc r="A171" t="inlineStr">
      <is>
        <t>Подпрограмма 4 "Прочее благоустройство"</t>
      </is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cc rId="8929" sId="1" odxf="1" dxf="1" numFmtId="4">
    <nc r="B171">
      <v>650</v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cc rId="8930" sId="1" odxf="1" dxf="1" numFmtId="4">
    <nc r="C171">
      <v>5</v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cc rId="8931" sId="1" odxf="1" dxf="1">
    <nc r="D171" t="inlineStr">
      <is>
        <t>03</t>
      </is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cc rId="8932" sId="1" odxf="1" dxf="1">
    <nc r="E171" t="inlineStr">
      <is>
        <t>0240000000</t>
      </is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fmt sheetId="1" sqref="F171" start="0" length="0">
    <dxf>
      <font>
        <b/>
        <name val="Times New Roman Cyr"/>
        <scheme val="none"/>
      </font>
    </dxf>
  </rfmt>
  <rcc rId="8933" sId="1" odxf="1" dxf="1">
    <nc r="G171">
      <f>G175</f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cc rId="8934" sId="1" odxf="1" dxf="1">
    <nc r="A172" t="inlineStr">
      <is>
        <t>Основное мероприятие "Создание благоприятных условий для проживания и отдыха жителей сельского поселения Мулымья"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935" sId="1" odxf="1" dxf="1" numFmtId="4">
    <nc r="B172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8936" sId="1" odxf="1" dxf="1" numFmtId="4">
    <nc r="C172">
      <v>5</v>
    </nc>
    <odxf>
      <font>
        <name val="Times New Roman Cyr"/>
        <scheme val="none"/>
      </font>
    </odxf>
    <ndxf>
      <font>
        <name val="Times New Roman Cyr"/>
        <scheme val="none"/>
      </font>
    </ndxf>
  </rcc>
  <rcc rId="8937" sId="1" odxf="1" dxf="1">
    <nc r="D172" t="inlineStr">
      <is>
        <t>03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938" sId="1" odxf="1" dxf="1">
    <nc r="E172" t="inlineStr">
      <is>
        <t>0241000000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F172" start="0" length="0">
    <dxf>
      <font>
        <name val="Times New Roman Cyr"/>
        <scheme val="none"/>
      </font>
    </dxf>
  </rfmt>
  <rcc rId="8939" sId="1" odxf="1" dxf="1">
    <nc r="G172">
      <f>G174</f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H172" start="0" length="0">
    <dxf>
      <font>
        <name val="Times New Roman Cyr"/>
        <scheme val="none"/>
      </font>
    </dxf>
  </rfmt>
  <rfmt sheetId="1" sqref="I172" start="0" length="0">
    <dxf>
      <font>
        <name val="Times New Roman Cyr"/>
        <scheme val="none"/>
      </font>
    </dxf>
  </rfmt>
  <rfmt sheetId="1" sqref="J172" start="0" length="0">
    <dxf>
      <font>
        <name val="Times New Roman Cyr"/>
        <scheme val="none"/>
      </font>
    </dxf>
  </rfmt>
  <rfmt sheetId="1" sqref="A172:XFD172" start="0" length="0">
    <dxf>
      <font>
        <name val="Times New Roman Cyr"/>
        <scheme val="none"/>
      </font>
    </dxf>
  </rfmt>
  <rcc rId="8940" sId="1" odxf="1" dxf="1">
    <nc r="A173" t="inlineStr">
      <is>
        <t>Создание благоприятных условий для проживания и отдыха жителей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941" sId="1" odxf="1" dxf="1" numFmtId="4">
    <nc r="B173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8942" sId="1" odxf="1" dxf="1" numFmtId="4">
    <nc r="C173">
      <v>5</v>
    </nc>
    <odxf>
      <font>
        <name val="Times New Roman Cyr"/>
        <scheme val="none"/>
      </font>
    </odxf>
    <ndxf>
      <font>
        <name val="Times New Roman Cyr"/>
        <scheme val="none"/>
      </font>
    </ndxf>
  </rcc>
  <rcc rId="8943" sId="1" odxf="1" dxf="1">
    <nc r="D173" t="inlineStr">
      <is>
        <t>03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F173" start="0" length="0">
    <dxf>
      <font>
        <name val="Times New Roman Cyr"/>
        <scheme val="none"/>
      </font>
    </dxf>
  </rfmt>
  <rcc rId="8944" sId="1" odxf="1" dxf="1">
    <nc r="G173">
      <f>G174</f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H173" start="0" length="0">
    <dxf>
      <font>
        <name val="Times New Roman Cyr"/>
        <scheme val="none"/>
      </font>
    </dxf>
  </rfmt>
  <rfmt sheetId="1" sqref="I173" start="0" length="0">
    <dxf>
      <font>
        <name val="Times New Roman Cyr"/>
        <scheme val="none"/>
      </font>
    </dxf>
  </rfmt>
  <rfmt sheetId="1" sqref="J173" start="0" length="0">
    <dxf>
      <font>
        <name val="Times New Roman Cyr"/>
        <scheme val="none"/>
      </font>
    </dxf>
  </rfmt>
  <rfmt sheetId="1" sqref="A173:XFD173" start="0" length="0">
    <dxf>
      <font>
        <name val="Times New Roman Cyr"/>
        <scheme val="none"/>
      </font>
    </dxf>
  </rfmt>
  <rcc rId="8945" sId="1">
    <nc r="A174" t="inlineStr">
      <is>
        <t>Закупка товаров, работ и услуг для обеспечения государственных (муниципальных) нужд</t>
      </is>
    </nc>
  </rcc>
  <rcc rId="8946" sId="1" numFmtId="4">
    <nc r="B174">
      <v>650</v>
    </nc>
  </rcc>
  <rcc rId="8947" sId="1" numFmtId="4">
    <nc r="C174">
      <v>5</v>
    </nc>
  </rcc>
  <rcc rId="8948" sId="1">
    <nc r="D174" t="inlineStr">
      <is>
        <t>03</t>
      </is>
    </nc>
  </rcc>
  <rcc rId="8949" sId="1" numFmtId="4">
    <nc r="F174">
      <v>200</v>
    </nc>
  </rcc>
  <rcc rId="8950" sId="1">
    <nc r="G174">
      <f>G175</f>
    </nc>
  </rcc>
  <rcc rId="8951" sId="1">
    <nc r="A175" t="inlineStr">
      <is>
        <t>Иные закупки товаров,работ и услуг для обеспечения государственных(муниципальных )нужд</t>
      </is>
    </nc>
  </rcc>
  <rcc rId="8952" sId="1" numFmtId="4">
    <nc r="B175">
      <v>650</v>
    </nc>
  </rcc>
  <rcc rId="8953" sId="1" numFmtId="4">
    <nc r="C175">
      <v>5</v>
    </nc>
  </rcc>
  <rcc rId="8954" sId="1">
    <nc r="D175" t="inlineStr">
      <is>
        <t>03</t>
      </is>
    </nc>
  </rcc>
  <rcc rId="8955" sId="1" numFmtId="4">
    <nc r="F175">
      <v>240</v>
    </nc>
  </rcc>
  <rcc rId="8956" sId="1">
    <nc r="G175">
      <f>G176</f>
    </nc>
  </rcc>
  <rcc rId="8957" sId="1">
    <nc r="A176" t="inlineStr">
      <is>
        <t>Прочая закупка товаров,работ и услуг для обеспечения государственных(муниципальных )нужд</t>
      </is>
    </nc>
  </rcc>
  <rcc rId="8958" sId="1" numFmtId="4">
    <nc r="B176">
      <v>650</v>
    </nc>
  </rcc>
  <rcc rId="8959" sId="1" numFmtId="4">
    <nc r="C176">
      <v>5</v>
    </nc>
  </rcc>
  <rcc rId="8960" sId="1">
    <nc r="D176" t="inlineStr">
      <is>
        <t>03</t>
      </is>
    </nc>
  </rcc>
  <rcc rId="8961" sId="1" numFmtId="4">
    <nc r="F176">
      <v>244</v>
    </nc>
  </rcc>
  <rcc rId="8962" sId="1">
    <nc r="E176" t="inlineStr">
      <is>
        <t>0240170990</t>
      </is>
    </nc>
  </rcc>
  <rcc rId="8963" sId="1">
    <nc r="E175" t="inlineStr">
      <is>
        <t>0240170990</t>
      </is>
    </nc>
  </rcc>
  <rcc rId="8964" sId="1">
    <nc r="E174" t="inlineStr">
      <is>
        <t>0240170990</t>
      </is>
    </nc>
  </rcc>
  <rcc rId="8965" sId="1">
    <nc r="E173" t="inlineStr">
      <is>
        <t>0240170990</t>
      </is>
    </nc>
  </rcc>
  <rcc rId="8966" sId="1">
    <nc r="G176">
      <f>1600000</f>
    </nc>
  </rcc>
  <rcc rId="8967" sId="1">
    <oc r="G153">
      <f>G154+G160+G165+G177</f>
    </oc>
    <nc r="G153">
      <f>G154+G160+G165+G177+G171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Вед2019!$A$1:$H$240</formula>
    <oldFormula>Вед2019!$A$1:$H$240</oldFormula>
  </rdn>
  <rdn rId="0" localSheetId="1" customView="1" name="Z_4F39DA5C_9059_406E_9F89_B6E20F660542_.wvu.FilterData" hidden="1" oldHidden="1">
    <formula>Вед2019!$A$10:$H$240</formula>
    <oldFormula>Вед2019!$A$10:$H$240</oldFormula>
  </rdn>
  <rcv guid="{4F39DA5C-9059-406E-9F89-B6E20F660542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Rows" hidden="1" oldHidden="1">
    <formula>Вед2019!$32:$32,Вед2019!$128:$136,Вед2019!$176:$182,Вед2019!$205:$207</formula>
    <oldFormula>Вед2019!$32:$32,Вед2019!$128:$136,Вед2019!$176:$182,Вед2019!$205:$207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fmt sheetId="1" sqref="A15 A23 A39 A59 A68 A101 A122 A216">
    <dxf>
      <fill>
        <patternFill>
          <bgColor rgb="FFFFFF00"/>
        </patternFill>
      </fill>
    </dxf>
  </rfmt>
</revisions>
</file>

<file path=xl/revisions/revisionLog117.xml><?xml version="1.0" encoding="utf-8"?>
<revisions xmlns="http://schemas.openxmlformats.org/spreadsheetml/2006/main" xmlns:r="http://schemas.openxmlformats.org/officeDocument/2006/relationships">
  <rrc rId="9068" sId="1" ref="A91:XFD91" action="insertRow"/>
  <rcc rId="9069" sId="1" xfDxf="1" s="1" dxf="1">
    <nc r="A91" t="inlineStr">
      <is>
        <t>Защита населения и территории от чрезвычайных ситуаций природного и техногенного характера, гражданская оборона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cc rId="9070" sId="1" xfDxf="1" s="1" dxf="1" numFmtId="4">
    <nc r="B91">
      <v>650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cc rId="9071" sId="1" xfDxf="1" s="1" dxf="1" numFmtId="4">
    <nc r="C91">
      <v>3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cc rId="9072" sId="1" xfDxf="1" s="1" dxf="1" numFmtId="4">
    <nc r="D91">
      <v>9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fmt sheetId="1" xfDxf="1" s="1" sqref="E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F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G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H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I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cc rId="9073" sId="1" xfDxf="1" s="1" dxf="1">
    <oc r="A92" t="inlineStr">
      <is>
        <t>Другие вопросы в области национальной безопасности и правоохранительной деятельности</t>
      </is>
    </oc>
    <nc r="A92" t="inlineStr">
      <is>
        <t>Непрограммные расходы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fmt sheetId="1" xfDxf="1" s="1" sqref="B92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C92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D92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cc rId="9074" sId="1" xfDxf="1" s="1" dxf="1">
    <nc r="E92" t="inlineStr">
      <is>
        <t>6000000000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fmt sheetId="1" xfDxf="1" s="1" sqref="F92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G92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H9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I9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cc rId="9075" sId="1" xfDxf="1" s="1" dxf="1">
    <oc r="A93" t="inlineStr">
      <is>
        <t>Непрограммные расходы</t>
      </is>
    </oc>
    <nc r="A93" t="inlineStr">
      <is>
        <t>Мероприятия по предупреждению и ликвидации последствий ЧС и стихийных бедствий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fmt sheetId="1" xfDxf="1" s="1" sqref="B93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C93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D93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E9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F93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G93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H9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I9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cc rId="9076" sId="1" xfDxf="1" s="1" dxf="1">
    <oc r="A94" t="inlineStr">
      <is>
        <t>Мероприятия по предупреждению и ликвидации последствий ЧС и стихийных бедствий</t>
      </is>
    </oc>
    <nc r="A94" t="inlineStr">
      <is>
        <t>Закупка товаров, работ и услуг для обеспечения государственных (муниципальных) нужд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fmt sheetId="1" xfDxf="1" s="1" sqref="B9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C9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D9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E9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F9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G94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H9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I9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cc rId="9077" sId="1" xfDxf="1" s="1" dxf="1">
    <oc r="A95" t="inlineStr">
      <is>
        <t>Закупка товаров, работ и услуг для обеспечения государственных (муниципальных) нужд</t>
      </is>
    </oc>
    <nc r="A95" t="inlineStr">
      <is>
        <t>Иные закупки товаров,работ и услуг для обеспечения государственных(муниципальных )нужд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fmt sheetId="1" xfDxf="1" s="1" sqref="B9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C9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D9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E9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F9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G95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H9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I9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cc rId="9078" sId="1" xfDxf="1" s="1" dxf="1">
    <oc r="A96" t="inlineStr">
      <is>
        <t>Иные закупки товаров,работ и услуг для обеспечения государственных(муниципальных )нужд</t>
      </is>
    </oc>
    <nc r="A96" t="inlineStr">
      <is>
        <t>Прочая закупка товаров,работ и услуг для обеспечения государственных(муниципальных )нужд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fmt sheetId="1" xfDxf="1" s="1" sqref="B9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C9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D9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E9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F9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G9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H9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168" formatCode="#,##0.00\ _₽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</rfmt>
  <rfmt sheetId="1" xfDxf="1" s="1" sqref="I9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1" sqref="A91:XFD91" start="0" length="2147483647">
    <dxf>
      <font>
        <b/>
      </font>
    </dxf>
  </rfmt>
  <rcc rId="9079" sId="1" numFmtId="4">
    <oc r="G95">
      <f>G96</f>
    </oc>
    <nc r="G95">
      <f>G96</f>
    </nc>
  </rcc>
  <rcc rId="9080" sId="1" numFmtId="4">
    <oc r="G94">
      <f>G95</f>
    </oc>
    <nc r="G94">
      <f>G95</f>
    </nc>
  </rcc>
  <rcc rId="9081" sId="1" numFmtId="4">
    <oc r="G93">
      <f>G94</f>
    </oc>
    <nc r="G93">
      <f>G94</f>
    </nc>
  </rcc>
  <rcc rId="9082" sId="1" numFmtId="4">
    <oc r="G92">
      <f>G93+G103</f>
    </oc>
    <nc r="G92">
      <f>G93</f>
    </nc>
  </rcc>
  <rcc rId="9083" sId="1" numFmtId="4">
    <nc r="G91">
      <f>G92</f>
    </nc>
  </rcc>
  <rfmt sheetId="1" sqref="A93:XFD93">
    <dxf>
      <fill>
        <patternFill patternType="none">
          <bgColor auto="1"/>
        </patternFill>
      </fill>
    </dxf>
  </rfmt>
  <rfmt sheetId="1" sqref="A91:XFD91">
    <dxf>
      <fill>
        <patternFill patternType="solid">
          <bgColor theme="4" tint="0.79998168889431442"/>
        </patternFill>
      </fill>
    </dxf>
  </rfmt>
  <rfmt sheetId="1" sqref="A92:XFD93" start="0" length="2147483647">
    <dxf>
      <font>
        <b val="0"/>
      </font>
    </dxf>
  </rfmt>
  <rfmt sheetId="1" sqref="A92:XFD93">
    <dxf>
      <fill>
        <patternFill>
          <bgColor auto="1"/>
        </patternFill>
      </fill>
    </dxf>
  </rfmt>
  <rcc rId="9084" sId="1">
    <oc r="G77">
      <f>G78+G97</f>
    </oc>
    <nc r="G77">
      <f>G78+G97+G91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Вед2019!$A$1:$H$249</formula>
    <oldFormula>Вед2019!$A$1:$H$249</oldFormula>
  </rdn>
  <rdn rId="0" localSheetId="1" customView="1" name="Z_4F39DA5C_9059_406E_9F89_B6E20F660542_.wvu.FilterData" hidden="1" oldHidden="1">
    <formula>Вед2019!$A$10:$H$249</formula>
    <oldFormula>Вед2019!$A$10:$H$249</oldFormula>
  </rdn>
  <rcv guid="{4F39DA5C-9059-406E-9F89-B6E20F660542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9007" sId="1">
    <oc r="G132">
      <f>618300+90000-334711</f>
    </oc>
    <nc r="G132">
      <f>618300+90000-334711</f>
    </nc>
  </rcc>
  <rcc rId="9008" sId="1" numFmtId="4">
    <oc r="G148">
      <v>2205000</v>
    </oc>
    <nc r="G148">
      <f>2205000+9866808</f>
    </nc>
  </rcc>
  <rcc rId="9009" sId="1" numFmtId="4">
    <oc r="G151">
      <v>245000</v>
    </oc>
    <nc r="G151">
      <f>245000+1096312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Вед2019!$A$1:$H$243</formula>
    <oldFormula>Вед2019!$A$1:$H$243</oldFormula>
  </rdn>
  <rdn rId="0" localSheetId="1" customView="1" name="Z_4F39DA5C_9059_406E_9F89_B6E20F660542_.wvu.FilterData" hidden="1" oldHidden="1">
    <formula>Вед2019!$A$10:$H$243</formula>
    <oldFormula>Вед2019!$A$10:$H$243</oldFormula>
  </rdn>
  <rcv guid="{4F39DA5C-9059-406E-9F89-B6E20F660542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c rId="8555" sId="1">
    <oc r="G145">
      <f>G146+G152+G157+G163</f>
    </oc>
    <nc r="G145">
      <f>G146+G152+G157</f>
    </nc>
  </rcc>
  <rcc rId="8556" sId="1">
    <oc r="G144">
      <f>G145</f>
    </oc>
    <nc r="G144">
      <f>G145+G163</f>
    </nc>
  </rcc>
  <rrc rId="8557" sId="1" ref="A168:XFD168" action="insertRow"/>
  <rrc rId="8558" sId="1" ref="A168:XFD168" action="insertRow"/>
  <rrc rId="8559" sId="1" ref="A168:XFD168" action="insertRow"/>
  <rfmt sheetId="1" sqref="A168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60" sId="1" numFmtId="4">
    <nc r="B168">
      <v>650</v>
    </nc>
  </rcc>
  <rcc rId="8561" sId="1" numFmtId="4">
    <nc r="C168">
      <v>5</v>
    </nc>
  </rcc>
  <rcc rId="8562" sId="1">
    <nc r="D168" t="inlineStr">
      <is>
        <t>03</t>
      </is>
    </nc>
  </rcc>
  <rcc rId="8563" sId="1">
    <nc r="E168" t="inlineStr">
      <is>
        <t>1001100000</t>
      </is>
    </nc>
  </rcc>
  <rcc rId="8564" sId="1">
    <nc r="G168">
      <f>G169</f>
    </nc>
  </rcc>
  <rcc rId="8565" sId="1" odxf="1" dxf="1">
    <nc r="A169" t="inlineStr">
      <is>
        <t>Межбюджетные трансферты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6" sId="1" numFmtId="4">
    <nc r="B169">
      <v>650</v>
    </nc>
  </rcc>
  <rcc rId="8567" sId="1" numFmtId="4">
    <nc r="C169">
      <v>5</v>
    </nc>
  </rcc>
  <rcc rId="8568" sId="1">
    <nc r="D169" t="inlineStr">
      <is>
        <t>03</t>
      </is>
    </nc>
  </rcc>
  <rcc rId="8569" sId="1">
    <nc r="E169" t="inlineStr">
      <is>
        <t>1001182420</t>
      </is>
    </nc>
  </rcc>
  <rcc rId="8570" sId="1" numFmtId="4">
    <nc r="F169">
      <v>240</v>
    </nc>
  </rcc>
  <rcc rId="8571" sId="1">
    <nc r="G169">
      <f>G170</f>
    </nc>
  </rcc>
  <rcc rId="8572" sId="1" odxf="1" dxf="1">
    <nc r="A170" t="inlineStr">
      <is>
        <t>Иные межбюджетные трансферты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3" sId="1" numFmtId="4">
    <nc r="B170">
      <v>650</v>
    </nc>
  </rcc>
  <rcc rId="8574" sId="1" numFmtId="4">
    <nc r="C170">
      <v>5</v>
    </nc>
  </rcc>
  <rcc rId="8575" sId="1">
    <nc r="D170" t="inlineStr">
      <is>
        <t>03</t>
      </is>
    </nc>
  </rcc>
  <rcc rId="8576" sId="1">
    <nc r="E170" t="inlineStr">
      <is>
        <t>1001182420</t>
      </is>
    </nc>
  </rcc>
  <rcc rId="8577" sId="1" numFmtId="4">
    <nc r="G170">
      <v>6060</v>
    </nc>
  </rcc>
  <rcc rId="8578" sId="1">
    <oc r="G164">
      <f>G166</f>
    </oc>
    <nc r="G164">
      <f>G166+G168</f>
    </nc>
  </rcc>
  <rcc rId="8579" sId="1">
    <nc r="A168" t="inlineStr">
      <is>
        <t>Расходы на софинансирование содействие развитию исторических и иных местных традиций</t>
      </is>
    </nc>
  </rcc>
  <rcc rId="8580" sId="1" numFmtId="4">
    <oc r="F167">
      <v>244</v>
    </oc>
    <nc r="F167">
      <v>243</v>
    </nc>
  </rcc>
  <rcc rId="8581" sId="1" numFmtId="4">
    <nc r="F170">
      <v>243</v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FilterData" hidden="1" oldHidden="1">
    <formula>Вед2019!$A$10:$H$219</formula>
    <oldFormula>Вед2019!$A$10:$H$219</oldFormula>
  </rdn>
  <rcv guid="{4F39DA5C-9059-406E-9F89-B6E20F660542}" action="add"/>
</revisions>
</file>

<file path=xl/revisions/revisionLog117111.xml><?xml version="1.0" encoding="utf-8"?>
<revisions xmlns="http://schemas.openxmlformats.org/spreadsheetml/2006/main" xmlns:r="http://schemas.openxmlformats.org/officeDocument/2006/relationships">
  <rcc rId="8122" sId="1">
    <oc r="A52" t="inlineStr">
      <is>
        <t>Муниципальная  программа "Обслуживание деятельности сельского поселения Мулымья на 2018 год и плановый период до 2022 года</t>
      </is>
    </oc>
    <nc r="A52" t="inlineStr">
      <is>
        <t>Муниципальная  программа "Обслуживание деятельности администрации сельского поселения Мулымья на 2018 и плановый период до 2022 года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Вед2019!$A$1:$H$221</formula>
    <oldFormula>Вед2019!$A$1:$H$221</oldFormula>
  </rdn>
  <rdn rId="0" localSheetId="1" customView="1" name="Z_4F39DA5C_9059_406E_9F89_B6E20F660542_.wvu.Rows" hidden="1" oldHidden="1">
    <formula>Вед2019!$32:$32,Вед2019!$128:$136,Вед2019!$173:$180,Вед2019!$203:$205</formula>
    <oldFormula>Вед2019!$32:$32,Вед2019!$128:$136,Вед2019!$173:$180,Вед2019!$203:$205</oldFormula>
  </rdn>
  <rdn rId="0" localSheetId="1" customView="1" name="Z_4F39DA5C_9059_406E_9F89_B6E20F660542_.wvu.FilterData" hidden="1" oldHidden="1">
    <formula>Вед2019!$A$10:$H$221</formula>
    <oldFormula>Вед2019!$A$10:$H$221</oldFormula>
  </rdn>
  <rcv guid="{4F39DA5C-9059-406E-9F89-B6E20F660542}" action="add"/>
</revisions>
</file>

<file path=xl/revisions/revisionLog1171111.xml><?xml version="1.0" encoding="utf-8"?>
<revisions xmlns="http://schemas.openxmlformats.org/spreadsheetml/2006/main" xmlns:r="http://schemas.openxmlformats.org/officeDocument/2006/relationships">
  <rfmt sheetId="1" sqref="A112">
    <dxf>
      <fill>
        <patternFill>
          <bgColor rgb="FFFFFF00"/>
        </patternFill>
      </fill>
    </dxf>
  </rfmt>
</revisions>
</file>

<file path=xl/revisions/revisionLog118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Вед2019!$A$1:$H$240</formula>
    <oldFormula>Вед2019!$A$1:$H$240</oldFormula>
  </rdn>
  <rdn rId="0" localSheetId="1" customView="1" name="Z_4F39DA5C_9059_406E_9F89_B6E20F660542_.wvu.FilterData" hidden="1" oldHidden="1">
    <formula>Вед2019!$A$10:$H$240</formula>
    <oldFormula>Вед2019!$A$10:$H$240</oldFormula>
  </rdn>
  <rcv guid="{4F39DA5C-9059-406E-9F89-B6E20F660542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Вед2019!$A$1:$H$225</formula>
    <oldFormula>Вед2019!$A$1:$H$225</oldFormula>
  </rdn>
  <rdn rId="0" localSheetId="1" customView="1" name="Z_4F39DA5C_9059_406E_9F89_B6E20F660542_.wvu.Rows" hidden="1" oldHidden="1">
    <formula>Вед2019!$35:$35,Вед2019!$130:$138,Вед2019!$178:$183</formula>
    <oldFormula>Вед2019!$35:$35,Вед2019!$130:$138,Вед2019!$178:$183</oldFormula>
  </rdn>
  <rdn rId="0" localSheetId="1" customView="1" name="Z_4F39DA5C_9059_406E_9F89_B6E20F660542_.wvu.FilterData" hidden="1" oldHidden="1">
    <formula>Вед2019!$A$10:$H$225</formula>
    <oldFormula>Вед2019!$A$10:$H$225</oldFormula>
  </rdn>
  <rcv guid="{4F39DA5C-9059-406E-9F89-B6E20F660542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cc rId="8616" sId="1">
    <oc r="E168" t="inlineStr">
      <is>
        <t>10010S0000</t>
      </is>
    </oc>
    <nc r="E168" t="inlineStr">
      <is>
        <t>10011S0000</t>
      </is>
    </nc>
  </rcc>
  <rcc rId="8617" sId="1">
    <oc r="E169" t="inlineStr">
      <is>
        <t>10010S2420</t>
      </is>
    </oc>
    <nc r="E169" t="inlineStr">
      <is>
        <t>10011S2420</t>
      </is>
    </nc>
  </rcc>
  <rcc rId="8618" sId="1">
    <oc r="E170" t="inlineStr">
      <is>
        <t>10010S2420</t>
      </is>
    </oc>
    <nc r="E170" t="inlineStr">
      <is>
        <t>10011S2420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FilterData" hidden="1" oldHidden="1">
    <formula>Вед2019!$A$10:$H$219</formula>
    <oldFormula>Вед2019!$A$10:$H$219</oldFormula>
  </rdn>
  <rcv guid="{4F39DA5C-9059-406E-9F89-B6E20F660542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9013" sId="1">
    <oc r="G50">
      <f>1706497+28000-27719.68+51899.1-8879.21+9500-50000-23000-227511.37</f>
    </oc>
    <nc r="G50">
      <f>1706497+28000-27719.68+51899.1-8879.21+9500-50000-23000-227511.37-80000-15000-100000-150000-80000</f>
    </nc>
  </rcc>
  <rcc rId="9014" sId="1">
    <oc r="G53">
      <f>60000-15461</f>
    </oc>
    <nc r="G53">
      <f>60000-15461-10000</f>
    </nc>
  </rcc>
  <rcc rId="9015" sId="1" numFmtId="4">
    <oc r="G54">
      <v>30000</v>
    </oc>
    <nc r="G54">
      <f>30000-15000</f>
    </nc>
  </rcc>
  <rcc rId="9016" sId="1" numFmtId="4">
    <oc r="G142">
      <v>436900</v>
    </oc>
    <nc r="G142">
      <f>436900-30000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Вед2019!$A$1:$H$243</formula>
    <oldFormula>Вед2019!$A$1:$H$243</oldFormula>
  </rdn>
  <rdn rId="0" localSheetId="1" customView="1" name="Z_4F39DA5C_9059_406E_9F89_B6E20F660542_.wvu.FilterData" hidden="1" oldHidden="1">
    <formula>Вед2019!$A$10:$H$243</formula>
    <oldFormula>Вед2019!$A$10:$H$243</oldFormula>
  </rdn>
  <rcv guid="{4F39DA5C-9059-406E-9F89-B6E20F660542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8507" sId="1">
    <nc r="E4" t="inlineStr">
      <is>
        <t>от 27.02.2019г. № 43</t>
      </is>
    </nc>
  </rcc>
  <rcc rId="8508" sId="1">
    <oc r="E3" t="inlineStr">
      <is>
        <t xml:space="preserve">депутатов </t>
      </is>
    </oc>
    <nc r="E3" t="inlineStr">
      <is>
        <t>депутатов сп Мулымья</t>
      </is>
    </nc>
  </rcc>
  <rdn rId="0" localSheetId="2" customView="1" name="Z_5632CF48_BE20_4FB8_A455_A976831B5066_.wvu.Rows" hidden="1" oldHidden="1">
    <formula>Функцион2019!$22:$22,Функцион2019!$33:$34</formula>
  </rdn>
  <rdn rId="0" localSheetId="1" customView="1" name="Z_5632CF48_BE20_4FB8_A455_A976831B5066_.wvu.PrintArea" hidden="1" oldHidden="1">
    <formula>Вед2019!$A$1:$H$212</formula>
  </rdn>
  <rdn rId="0" localSheetId="1" customView="1" name="Z_5632CF48_BE20_4FB8_A455_A976831B5066_.wvu.FilterData" hidden="1" oldHidden="1">
    <formula>Вед2019!$A$10:$H$212</formula>
  </rdn>
  <rcv guid="{5632CF48-BE20-4FB8-A455-A976831B5066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c rId="8219" sId="1">
    <oc r="E57" t="inlineStr">
      <is>
        <t>0900500590</t>
      </is>
    </oc>
    <nc r="E57" t="inlineStr">
      <is>
        <t>0900100590</t>
      </is>
    </nc>
  </rcc>
  <rcc rId="8220" sId="1">
    <oc r="E56" t="inlineStr">
      <is>
        <t>0900500590</t>
      </is>
    </oc>
    <nc r="E56" t="inlineStr">
      <is>
        <t>0900100590</t>
      </is>
    </nc>
  </rcc>
  <rcc rId="8221" sId="1">
    <oc r="E55" t="inlineStr">
      <is>
        <t>0900500590</t>
      </is>
    </oc>
    <nc r="E55" t="inlineStr">
      <is>
        <t>0900100590</t>
      </is>
    </nc>
  </rcc>
  <rcc rId="8222" sId="1">
    <oc r="E54" t="inlineStr">
      <is>
        <t>0900500590</t>
      </is>
    </oc>
    <nc r="E54" t="inlineStr">
      <is>
        <t>0900100590</t>
      </is>
    </nc>
  </rcc>
  <rcc rId="8223" sId="1">
    <oc r="E53" t="inlineStr">
      <is>
        <t>0900500590</t>
      </is>
    </oc>
    <nc r="E53" t="inlineStr">
      <is>
        <t>0900100590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Rows" hidden="1" oldHidden="1">
    <formula>Вед2019!$32:$32,Вед2019!$128:$136,Вед2019!$176:$181,Вед2019!$205:$207</formula>
    <oldFormula>Вед2019!$32:$32,Вед2019!$128:$136,Вед2019!$176:$181,Вед2019!$205:$207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8974" sId="1">
    <oc r="G217">
      <f>1307200-178420-76075.11</f>
    </oc>
    <nc r="G217">
      <f>1307200-178420-76075.11-135000</f>
    </nc>
  </rcc>
  <rcc rId="8975" sId="1">
    <oc r="G214">
      <f>1300000.51+178420+76075.11+23000+130000</f>
    </oc>
    <nc r="G214">
      <f>1300000.51+178420+76075.11+23000+130000+135000</f>
    </nc>
  </rcc>
  <rrc rId="8976" sId="1" ref="A196:XFD196" action="insertRow"/>
  <rrc rId="8977" sId="1" ref="A196:XFD196" action="insertRow"/>
  <rrc rId="8978" sId="1" ref="A196:XFD196" action="insertRow"/>
  <rcc rId="8979" sId="1">
    <nc r="E198" t="inlineStr">
      <is>
        <t>0520100590</t>
      </is>
    </nc>
  </rcc>
  <rcc rId="8980" sId="1" numFmtId="4">
    <nc r="F198">
      <v>119</v>
    </nc>
  </rcc>
  <rcc rId="8981" sId="1" numFmtId="4">
    <nc r="F197">
      <v>111</v>
    </nc>
  </rcc>
  <rcc rId="8982" sId="1" numFmtId="4">
    <nc r="F196">
      <v>110</v>
    </nc>
  </rcc>
  <rcc rId="8983" sId="1">
    <nc r="E197" t="inlineStr">
      <is>
        <t>0520100590</t>
      </is>
    </nc>
  </rcc>
  <rcc rId="8984" sId="1">
    <nc r="E196" t="inlineStr">
      <is>
        <t>0520100590</t>
      </is>
    </nc>
  </rcc>
  <rcc rId="8985" sId="1" numFmtId="4">
    <nc r="B196">
      <v>650</v>
    </nc>
  </rcc>
  <rcc rId="8986" sId="1" numFmtId="4">
    <nc r="C196">
      <v>7</v>
    </nc>
  </rcc>
  <rcc rId="8987" sId="1" numFmtId="4">
    <nc r="D196">
      <v>7</v>
    </nc>
  </rcc>
  <rcc rId="8988" sId="1" numFmtId="4">
    <nc r="B197">
      <v>650</v>
    </nc>
  </rcc>
  <rcc rId="8989" sId="1" numFmtId="4">
    <nc r="C197">
      <v>7</v>
    </nc>
  </rcc>
  <rcc rId="8990" sId="1" numFmtId="4">
    <nc r="D197">
      <v>7</v>
    </nc>
  </rcc>
  <rcc rId="8991" sId="1" numFmtId="4">
    <nc r="B198">
      <v>650</v>
    </nc>
  </rcc>
  <rcc rId="8992" sId="1" numFmtId="4">
    <nc r="C198">
      <v>7</v>
    </nc>
  </rcc>
  <rcc rId="8993" sId="1" numFmtId="4">
    <nc r="D198">
      <v>7</v>
    </nc>
  </rcc>
  <rfmt sheetId="1" sqref="A196:XFD198" start="0" length="2147483647">
    <dxf>
      <font>
        <b val="0"/>
      </font>
    </dxf>
  </rfmt>
  <rcc rId="8994" sId="1" numFmtId="4">
    <nc r="G197">
      <v>60975.79</v>
    </nc>
  </rcc>
  <rcc rId="8995" sId="1" numFmtId="4">
    <nc r="G198">
      <v>18414.689999999999</v>
    </nc>
  </rcc>
  <rcc rId="8996" sId="1">
    <nc r="G196">
      <f>G197+G198</f>
    </nc>
  </rcc>
  <rcc rId="8997" sId="1">
    <oc r="G195">
      <f>G200</f>
    </oc>
    <nc r="G195">
      <f>G200+G196</f>
    </nc>
  </rcc>
  <rcc rId="8998" sId="1" odxf="1" dxf="1">
    <nc r="A196" t="inlineStr">
      <is>
        <t>Расходы на выплату персоналу казенных учреждений</t>
      </is>
    </nc>
    <odxf>
      <font>
        <name val="Times New Roman CYR"/>
        <scheme val="none"/>
      </font>
      <border outline="0">
        <left/>
        <right/>
        <top/>
        <bottom/>
      </border>
    </odxf>
    <ndxf>
      <font>
        <name val="Times New Roman CYR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9" sId="1" odxf="1" dxf="1">
    <nc r="A197" t="inlineStr">
      <is>
        <t>Фонд оплаты труда казенных учреждений.</t>
      </is>
    </nc>
    <odxf>
      <font>
        <name val="Times New Roman CYR"/>
        <scheme val="none"/>
      </font>
      <border outline="0">
        <left/>
        <right/>
        <top/>
        <bottom/>
      </border>
    </odxf>
    <ndxf>
      <font>
        <name val="Times New Roman CYR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0" sId="1" odxf="1" dxf="1">
    <nc r="A198" t="inlineStr">
      <is>
        <t>Взносы по обязательному социальному страхованию на выплаты по оплате труда работников и иные выплаты работникам казенных учреждений</t>
      </is>
    </nc>
    <odxf>
      <font>
        <name val="Times New Roman CYR"/>
        <scheme val="none"/>
      </font>
      <border outline="0">
        <left/>
        <right/>
        <top/>
        <bottom/>
      </border>
    </odxf>
    <ndxf>
      <font>
        <name val="Times New Roman CYR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Вед2019!$A$1:$H$243</formula>
    <oldFormula>Вед2019!$A$1:$H$243</oldFormula>
  </rdn>
  <rdn rId="0" localSheetId="1" customView="1" name="Z_4F39DA5C_9059_406E_9F89_B6E20F660542_.wvu.FilterData" hidden="1" oldHidden="1">
    <formula>Вед2019!$A$10:$H$243</formula>
    <oldFormula>Вед2019!$A$10:$H$243</oldFormula>
  </rdn>
  <rcv guid="{4F39DA5C-9059-406E-9F89-B6E20F660542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c rId="8773" sId="1">
    <oc r="G67">
      <f>22700+6400</f>
    </oc>
    <nc r="G67">
      <f>22700+6400-6400</f>
    </nc>
  </rcc>
  <rrc rId="8774" sId="1" ref="A67:XFD67" action="insertRow"/>
  <rcc rId="8775" sId="1" odxf="1" dxf="1">
    <nc r="A67" t="inlineStr">
      <is>
        <t>Закупка товаров, работ,услуг в сфере информационно-коммуникационных технологий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776" sId="1" numFmtId="4">
    <nc r="B67">
      <v>650</v>
    </nc>
  </rcc>
  <rcc rId="8777" sId="1" numFmtId="4">
    <nc r="C67">
      <v>1</v>
    </nc>
  </rcc>
  <rcc rId="8778" sId="1" numFmtId="4">
    <nc r="D67">
      <v>13</v>
    </nc>
  </rcc>
  <rcc rId="8779" sId="1" numFmtId="4">
    <nc r="F67">
      <v>242</v>
    </nc>
  </rcc>
  <rcc rId="8780" sId="1">
    <nc r="E67" t="inlineStr">
      <is>
        <t>0900100590</t>
      </is>
    </nc>
  </rcc>
  <rcc rId="8781" sId="1" numFmtId="4">
    <nc r="G67">
      <v>6400</v>
    </nc>
  </rcc>
  <rcc rId="8782" sId="1">
    <oc r="G66">
      <f>G68</f>
    </oc>
    <nc r="G66">
      <f>G68+G67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Вед2019!$A$1:$H$226</formula>
    <oldFormula>Вед2019!$A$1:$H$226</oldFormula>
  </rdn>
  <rdn rId="0" localSheetId="1" customView="1" name="Z_4F39DA5C_9059_406E_9F89_B6E20F660542_.wvu.FilterData" hidden="1" oldHidden="1">
    <formula>Вед2019!$A$10:$H$226</formula>
    <oldFormula>Вед2019!$A$10:$H$226</oldFormula>
  </rdn>
  <rcv guid="{4F39DA5C-9059-406E-9F89-B6E20F66054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A175:G182" start="0" length="2147483647">
    <dxf>
      <font>
        <color auto="1"/>
      </font>
    </dxf>
  </rfmt>
  <rfmt sheetId="1" sqref="E182" start="0" length="2147483647">
    <dxf>
      <font>
        <b val="0"/>
      </font>
    </dxf>
  </rfmt>
  <rcc rId="8203" sId="1" numFmtId="4">
    <oc r="F184">
      <v>500</v>
    </oc>
    <nc r="F184">
      <v>540</v>
    </nc>
  </rcc>
  <rcc rId="8204" sId="1" numFmtId="4">
    <nc r="F183">
      <v>500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Rows" hidden="1" oldHidden="1">
    <formula>Вед2019!$32:$32,Вед2019!$128:$136,Вед2019!$176:$181,Вед2019!$205:$207</formula>
    <oldFormula>Вед2019!$32:$32,Вед2019!$128:$136,Вед2019!$176:$181,Вед2019!$205:$207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8794" sId="1">
    <oc r="G68">
      <f>22700+6400-6400</f>
    </oc>
    <nc r="G68">
      <f>22700+6400-6400+50000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Вед2019!$A$1:$H$226</formula>
    <oldFormula>Вед2019!$A$1:$H$226</oldFormula>
  </rdn>
  <rdn rId="0" localSheetId="1" customView="1" name="Z_4F39DA5C_9059_406E_9F89_B6E20F660542_.wvu.FilterData" hidden="1" oldHidden="1">
    <formula>Вед2019!$A$10:$H$226</formula>
    <oldFormula>Вед2019!$A$10:$H$226</oldFormula>
  </rdn>
  <rcv guid="{4F39DA5C-9059-406E-9F89-B6E20F660542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8592" sId="1">
    <oc r="E170" t="inlineStr">
      <is>
        <t>1001182420</t>
      </is>
    </oc>
    <nc r="E170" t="inlineStr">
      <is>
        <t>1001S82420</t>
      </is>
    </nc>
  </rcc>
  <rcc rId="8593" sId="1">
    <oc r="E169" t="inlineStr">
      <is>
        <t>1001182420</t>
      </is>
    </oc>
    <nc r="E169" t="inlineStr">
      <is>
        <t>1001S82420</t>
      </is>
    </nc>
  </rcc>
  <rcc rId="8594" sId="1">
    <oc r="E168" t="inlineStr">
      <is>
        <t>1001100000</t>
      </is>
    </oc>
    <nc r="E168" t="inlineStr">
      <is>
        <t>1001S00000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FilterData" hidden="1" oldHidden="1">
    <formula>Вед2019!$A$10:$H$219</formula>
    <oldFormula>Вед2019!$A$10:$H$219</oldFormula>
  </rdn>
  <rcv guid="{4F39DA5C-9059-406E-9F89-B6E20F660542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c rId="8274" sId="1" numFmtId="4">
    <oc r="G188">
      <v>6297817.6399999997</v>
    </oc>
    <nc r="G188">
      <f>6297817.64-539170.51</f>
    </nc>
  </rcc>
  <rcc rId="8275" sId="1" numFmtId="4">
    <oc r="G190">
      <v>1901940.92</v>
    </oc>
    <nc r="G190">
      <f>1901940.92-162829.49</f>
    </nc>
  </rcc>
  <rrc rId="8276" sId="1" ref="A199:XFD202" action="insertRow">
    <undo index="6" exp="area" ref3D="1" dr="$A$200:$XFD$202" dn="Z_4F39DA5C_9059_406E_9F89_B6E20F660542_.wvu.Rows" sId="1"/>
    <undo index="6" exp="area" ref3D="1" dr="$A$199:$XFD$202" dn="Z_92CDF3B4_C714_4C4F_B6E7_8E2145A85B5B_.wvu.Rows" sId="1"/>
  </rrc>
  <rcc rId="8277" sId="1">
    <nc r="A199" t="inlineStr">
      <is>
        <t>Расходы на выплату персоналу казенных учреждений</t>
      </is>
    </nc>
  </rcc>
  <rcc rId="8278" sId="1" numFmtId="4">
    <nc r="B199">
      <v>650</v>
    </nc>
  </rcc>
  <rcc rId="8279" sId="1" numFmtId="4">
    <nc r="C199">
      <v>8</v>
    </nc>
  </rcc>
  <rcc rId="8280" sId="1" numFmtId="4">
    <nc r="D199">
      <v>1</v>
    </nc>
  </rcc>
  <rcc rId="8281" sId="1" numFmtId="4">
    <nc r="F199">
      <v>110</v>
    </nc>
  </rcc>
  <rfmt sheetId="1" sqref="H199" start="0" length="0">
    <dxf>
      <protection hidden="1"/>
    </dxf>
  </rfmt>
  <rcc rId="8282" sId="1">
    <nc r="A200" t="inlineStr">
      <is>
        <t>Фонд оплаты труда казенных учреждений.</t>
      </is>
    </nc>
  </rcc>
  <rcc rId="8283" sId="1" numFmtId="4">
    <nc r="B200">
      <v>650</v>
    </nc>
  </rcc>
  <rcc rId="8284" sId="1" numFmtId="4">
    <nc r="C200">
      <v>8</v>
    </nc>
  </rcc>
  <rcc rId="8285" sId="1" numFmtId="4">
    <nc r="D200">
      <v>1</v>
    </nc>
  </rcc>
  <rcc rId="8286" sId="1" numFmtId="4">
    <nc r="F200">
      <v>111</v>
    </nc>
  </rcc>
  <rfmt sheetId="1" sqref="J200" start="0" length="0">
    <dxf>
      <numFmt numFmtId="2" formatCode="0.00"/>
    </dxf>
  </rfmt>
  <rcc rId="8287" sId="1" numFmtId="4">
    <nc r="B201">
      <v>650</v>
    </nc>
  </rcc>
  <rfmt sheetId="1" sqref="J201" start="0" length="0">
    <dxf>
      <numFmt numFmtId="2" formatCode="0.00"/>
    </dxf>
  </rfmt>
  <rcc rId="8288" sId="1">
    <nc r="A202" t="inlineStr">
      <is>
        <t>Взносы по обязательному социальному страхованию на выплаты по оплате труда работников и иные выплаты работникам казенных учреждений</t>
      </is>
    </nc>
  </rcc>
  <rcc rId="8289" sId="1" numFmtId="4">
    <nc r="B202">
      <v>650</v>
    </nc>
  </rcc>
  <rcc rId="8290" sId="1" numFmtId="4">
    <nc r="C202">
      <v>8</v>
    </nc>
  </rcc>
  <rcc rId="8291" sId="1" numFmtId="4">
    <nc r="D202">
      <v>1</v>
    </nc>
  </rcc>
  <rcc rId="8292" sId="1">
    <nc r="E202" t="inlineStr">
      <is>
        <t>0510100590</t>
      </is>
    </nc>
  </rcc>
  <rcc rId="8293" sId="1" numFmtId="4">
    <nc r="F202">
      <v>119</v>
    </nc>
  </rcc>
  <rcc rId="8294" sId="1">
    <nc r="E199" t="inlineStr">
      <is>
        <t>0510175150</t>
      </is>
    </nc>
  </rcc>
  <rcc rId="8295" sId="1">
    <nc r="E200" t="inlineStr">
      <is>
        <t>0510175150</t>
      </is>
    </nc>
  </rcc>
  <rcc rId="8296" sId="1" numFmtId="4">
    <nc r="C201">
      <v>8</v>
    </nc>
  </rcc>
  <rcc rId="8297" sId="1" numFmtId="4">
    <nc r="D201">
      <v>1</v>
    </nc>
  </rcc>
  <rcc rId="8298" sId="1">
    <nc r="E201" t="inlineStr">
      <is>
        <t>0510175150</t>
      </is>
    </nc>
  </rcc>
  <rcc rId="8299" sId="1" numFmtId="4">
    <nc r="F201">
      <v>119</v>
    </nc>
  </rcc>
  <rcc rId="8300" sId="1">
    <nc r="A201" t="inlineStr">
      <is>
        <t>Взносы по обязательному социальному страхованию на выплаты по оплате труда работников и иные выплаты работникам казенных учреждений</t>
      </is>
    </nc>
  </rcc>
  <rrc rId="8301" sId="1" ref="A202:XFD202" action="deleteRow">
    <undo index="3" exp="ref" v="1" dr="G202" r="G199" sId="1"/>
    <undo index="6" exp="area" ref3D="1" dr="$A$204:$XFD$206" dn="Z_4F39DA5C_9059_406E_9F89_B6E20F660542_.wvu.Rows" sId="1"/>
    <undo index="6" exp="area" ref3D="1" dr="$A$203:$XFD$206" dn="Z_92CDF3B4_C714_4C4F_B6E7_8E2145A85B5B_.wvu.Rows" sId="1"/>
    <rfmt sheetId="1" xfDxf="1" s="1" sqref="A202:XFD20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02" t="inlineStr">
        <is>
          <t>Взносы по обязательному социальному страхованию на выплаты по оплате труда работников и иные выплаты работникам казенных учреждений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02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02">
        <v>8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02">
        <v>1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02" t="inlineStr">
        <is>
          <t>0510100590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202">
        <v>119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G202" start="0" length="0">
      <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202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2" sId="1" ref="A202:XFD202" action="deleteRow">
    <undo index="3" exp="ref" v="1" dr="G202" r="G184" sId="1"/>
    <undo index="6" exp="area" ref3D="1" dr="$A$203:$XFD$205" dn="Z_4F39DA5C_9059_406E_9F89_B6E20F660542_.wvu.Rows" sId="1"/>
    <undo index="6" exp="area" ref3D="1" dr="$A$202:$XFD$205" dn="Z_92CDF3B4_C714_4C4F_B6E7_8E2145A85B5B_.wvu.Rows" sId="1"/>
    <rfmt sheetId="1" xfDxf="1" s="1" sqref="A202:XFD20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02" t="inlineStr">
        <is>
          <t>Основное мероприятие «Сохранение, развитие, популяризация традиций культуры»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02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02">
        <v>8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02">
        <v>1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02" t="inlineStr">
        <is>
          <t>0510300000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202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202">
        <f>G203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02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3" sId="1" ref="A202:XFD202" action="deleteRow">
    <undo index="6" exp="area" ref3D="1" dr="$A$202:$XFD$204" dn="Z_4F39DA5C_9059_406E_9F89_B6E20F660542_.wvu.Rows" sId="1"/>
    <undo index="6" exp="area" ref3D="1" dr="$A$202:$XFD$204" dn="Z_92CDF3B4_C714_4C4F_B6E7_8E2145A85B5B_.wvu.Rows" sId="1"/>
    <rfmt sheetId="1" xfDxf="1" s="1" sqref="A202:XFD20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02" t="inlineStr">
        <is>
          <t>Закупка товаров, работ и услуг для обеспечения государственных (муниципальных) 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02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02">
        <v>8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02">
        <v>1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02" t="inlineStr">
        <is>
          <t>0510300590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202">
        <v>200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202">
        <f>G203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02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4" sId="1" ref="A202:XFD202" action="deleteRow">
    <undo index="6" exp="area" ref3D="1" dr="$A$202:$XFD$203" dn="Z_4F39DA5C_9059_406E_9F89_B6E20F660542_.wvu.Rows" sId="1"/>
    <undo index="6" exp="area" ref3D="1" dr="$A$202:$XFD$203" dn="Z_92CDF3B4_C714_4C4F_B6E7_8E2145A85B5B_.wvu.Rows" sId="1"/>
    <rfmt sheetId="1" xfDxf="1" s="1" sqref="A202:XFD20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02" t="inlineStr">
        <is>
          <t>Иные закупки товаров,работ и услуг для обеспечения государственных(муниципальных )нужд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02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02">
        <v>8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02">
        <v>1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02" t="inlineStr">
        <is>
          <t>0510300590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202">
        <v>240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202">
        <f>G203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02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5" sId="1" ref="A202:XFD202" action="deleteRow">
    <undo index="6" exp="area" ref3D="1" dr="$A$202:$XFD$202" dn="Z_4F39DA5C_9059_406E_9F89_B6E20F660542_.wvu.Rows" sId="1"/>
    <undo index="6" exp="area" ref3D="1" dr="$A$202:$XFD$202" dn="Z_92CDF3B4_C714_4C4F_B6E7_8E2145A85B5B_.wvu.Rows" sId="1"/>
    <rfmt sheetId="1" xfDxf="1" s="1" sqref="A202:XFD20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02" t="inlineStr">
        <is>
          <t>Прочая закупка товаров,работ и услуг для обеспечения государственных(муниципальных )нужд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02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02">
        <v>8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02">
        <v>1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02" t="inlineStr">
        <is>
          <t>0510300590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202">
        <v>244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G202">
        <v>0</v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02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8306" sId="1">
    <nc r="G199">
      <f>G200+G201</f>
    </nc>
  </rcc>
  <rcc rId="8307" sId="1" numFmtId="4">
    <nc r="G200">
      <v>539170.51</v>
    </nc>
  </rcc>
  <rcc rId="8308" sId="1" numFmtId="4">
    <nc r="G201">
      <v>162829.49</v>
    </nc>
  </rcc>
  <rcc rId="8309" sId="1">
    <oc r="G184">
      <f>G185+G202+#REF!</f>
    </oc>
    <nc r="G184">
      <f>G185+G202+G199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Вед2019!$A$1:$H$217</formula>
    <oldFormula>Вед2019!$A$1:$H$217</oldFormula>
  </rdn>
  <rdn rId="0" localSheetId="1" customView="1" name="Z_4F39DA5C_9059_406E_9F89_B6E20F660542_.wvu.Rows" hidden="1" oldHidden="1">
    <formula>Вед2019!$32:$32,Вед2019!$123:$131,Вед2019!$171:$176</formula>
    <oldFormula>Вед2019!$32:$32,Вед2019!$123:$131,Вед2019!$171:$176,Вед2019!#REF!</oldFormula>
  </rdn>
  <rdn rId="0" localSheetId="1" customView="1" name="Z_4F39DA5C_9059_406E_9F89_B6E20F660542_.wvu.FilterData" hidden="1" oldHidden="1">
    <formula>Вед2019!$A$10:$H$217</formula>
    <oldFormula>Вед2019!$A$10:$H$217</oldFormula>
  </rdn>
  <rcv guid="{4F39DA5C-9059-406E-9F89-B6E20F66054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7511" sId="1" numFmtId="4">
    <oc r="G158">
      <v>0</v>
    </oc>
    <nc r="G158">
      <v>600000</v>
    </nc>
  </rcc>
  <rcc rId="7512" sId="1" numFmtId="4">
    <nc r="G78">
      <v>23986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  <rsnm rId="7459" sheetId="2" oldName="[приложение 4, 8.xlsx]Функцион2018" newName="[приложение 4, 8.xlsx]Функцион2019"/>
  <rsnm rId="7460" sheetId="1" oldName="[приложение 4, 8.xlsx]Вед2018" newName="[приложение 4, 8.xlsx]Вед2019"/>
</revisions>
</file>

<file path=xl/revisions/revisionLog12111.xml><?xml version="1.0" encoding="utf-8"?>
<revisions xmlns="http://schemas.openxmlformats.org/spreadsheetml/2006/main" xmlns:r="http://schemas.openxmlformats.org/officeDocument/2006/relationships">
  <rcc rId="7452" sId="2">
    <oc r="A18" t="inlineStr">
      <is>
        <t>Другие вопросыв области национальной безопасности и правоохранительной деятельности</t>
      </is>
    </oc>
    <nc r="A18" t="inlineStr">
      <is>
        <t>Другие вопросы в области национальной безопасности и правоохранительной деятельности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7447" sId="2">
    <oc r="A5" t="inlineStr">
      <is>
    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2018 год</t>
      </is>
    </oc>
    <nc r="A5" t="inlineStr">
      <is>
    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2019 год</t>
      </is>
    </nc>
  </rcc>
  <rcc rId="7448" sId="2">
    <oc r="D6" t="inlineStr">
      <is>
        <t xml:space="preserve"> 2018 год (рублей)</t>
      </is>
    </oc>
    <nc r="D6" t="inlineStr">
      <is>
        <t xml:space="preserve"> 2019 год (рублей)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2111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Функцион2019!$17:$17,Функцион2019!$23:$23,Функцион2019!$28:$28,Функцион2019!$35:$38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Вед2019!$30:$32,Вед2019!$128:$136,Вед2019!$197:$199,Вед2019!$216:$222</formula>
    <oldFormula>Вед2019!$30:$32,Вед2019!$128:$136,Вед2019!$197:$199,Вед2019!$216:$222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c rId="7826" sId="1">
    <oc r="E165" t="inlineStr">
      <is>
        <t>0240182420</t>
      </is>
    </oc>
    <nc r="E165" t="inlineStr">
      <is>
        <t>0240195550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Rows" hidden="1" oldHidden="1">
    <formula>Вед2019!$30:$32,Вед2019!$125:$133,Вед2019!$194:$196</formula>
    <oldFormula>Вед2019!$30:$32,Вед2019!$125:$133,Вед2019!$194:$196</oldFormula>
  </rdn>
  <rdn rId="0" localSheetId="1" customView="1" name="Z_4F39DA5C_9059_406E_9F89_B6E20F660542_.wvu.FilterData" hidden="1" oldHidden="1">
    <formula>Вед2019!$E$1:$E$349</formula>
    <oldFormula>Вед2019!$E$1:$E$349</oldFormula>
  </rdn>
  <rcv guid="{4F39DA5C-9059-406E-9F89-B6E20F660542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c rId="7571" sId="1">
    <oc r="G30">
      <f>G31</f>
    </oc>
    <nc r="G30">
      <f>G31+G32</f>
    </nc>
  </rcc>
  <rcc rId="7572" sId="1" numFmtId="4">
    <oc r="G182">
      <v>2802064</v>
    </oc>
    <nc r="G182">
      <f>2802064-245000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c rId="7835" sId="1">
    <oc r="A163" t="inlineStr">
      <is>
        <t>Расходы на реализацию мероприятий по установке объектов момументально-декоративного искусства, обустройству и оборудаванию спортивных и детских площадок, парков, скверов, площадей, тротуаров, проведению ремонтных работ фасадов зданий, культурно-исторических объектов к юбилейным датам населенных пунктов</t>
      </is>
    </oc>
    <nc r="A163" t="inlineStr">
      <is>
        <t>Расходы на содействие развитию исторических и иных местных традиций</t>
      </is>
    </nc>
  </rcc>
  <rrc rId="7836" sId="1" ref="A92:XFD92" action="insertRow">
    <undo index="6" exp="area" ref3D="1" dr="$A$193:$XFD$196" dn="Z_92CDF3B4_C714_4C4F_B6E7_8E2145A85B5B_.wvu.Rows" sId="1"/>
    <undo index="4" exp="area" ref3D="1" dr="$A$125:$XFD$133" dn="Z_92CDF3B4_C714_4C4F_B6E7_8E2145A85B5B_.wvu.Rows" sId="1"/>
    <undo index="4" exp="area" ref3D="1" dr="$A$194:$XFD$196" dn="Z_4F39DA5C_9059_406E_9F89_B6E20F660542_.wvu.Rows" sId="1"/>
    <undo index="2" exp="area" ref3D="1" dr="$A$125:$XFD$133" dn="Z_4F39DA5C_9059_406E_9F89_B6E20F660542_.wvu.Rows" sId="1"/>
  </rrc>
  <rrc rId="7837" sId="1" ref="A92:XFD92" action="insertRow">
    <undo index="6" exp="area" ref3D="1" dr="$A$194:$XFD$197" dn="Z_92CDF3B4_C714_4C4F_B6E7_8E2145A85B5B_.wvu.Rows" sId="1"/>
    <undo index="4" exp="area" ref3D="1" dr="$A$126:$XFD$134" dn="Z_92CDF3B4_C714_4C4F_B6E7_8E2145A85B5B_.wvu.Rows" sId="1"/>
    <undo index="4" exp="area" ref3D="1" dr="$A$195:$XFD$197" dn="Z_4F39DA5C_9059_406E_9F89_B6E20F660542_.wvu.Rows" sId="1"/>
    <undo index="2" exp="area" ref3D="1" dr="$A$126:$XFD$134" dn="Z_4F39DA5C_9059_406E_9F89_B6E20F660542_.wvu.Rows" sId="1"/>
  </rrc>
  <rrc rId="7838" sId="1" ref="A92:XFD92" action="insertRow">
    <undo index="6" exp="area" ref3D="1" dr="$A$195:$XFD$198" dn="Z_92CDF3B4_C714_4C4F_B6E7_8E2145A85B5B_.wvu.Rows" sId="1"/>
    <undo index="4" exp="area" ref3D="1" dr="$A$127:$XFD$135" dn="Z_92CDF3B4_C714_4C4F_B6E7_8E2145A85B5B_.wvu.Rows" sId="1"/>
    <undo index="4" exp="area" ref3D="1" dr="$A$196:$XFD$198" dn="Z_4F39DA5C_9059_406E_9F89_B6E20F660542_.wvu.Rows" sId="1"/>
    <undo index="2" exp="area" ref3D="1" dr="$A$127:$XFD$135" dn="Z_4F39DA5C_9059_406E_9F89_B6E20F660542_.wvu.Rows" sId="1"/>
  </rrc>
  <rrc rId="7839" sId="1" ref="A92:XFD94" action="insertRow">
    <undo index="6" exp="area" ref3D="1" dr="$A$196:$XFD$199" dn="Z_92CDF3B4_C714_4C4F_B6E7_8E2145A85B5B_.wvu.Rows" sId="1"/>
    <undo index="4" exp="area" ref3D="1" dr="$A$128:$XFD$136" dn="Z_92CDF3B4_C714_4C4F_B6E7_8E2145A85B5B_.wvu.Rows" sId="1"/>
    <undo index="4" exp="area" ref3D="1" dr="$A$197:$XFD$199" dn="Z_4F39DA5C_9059_406E_9F89_B6E20F660542_.wvu.Rows" sId="1"/>
    <undo index="2" exp="area" ref3D="1" dr="$A$128:$XFD$136" dn="Z_4F39DA5C_9059_406E_9F89_B6E20F660542_.wvu.Rows" sId="1"/>
  </rrc>
  <rfmt sheetId="1" sqref="A92" start="0" length="0">
    <dxf>
      <font>
        <name val="Times New Roman CYR"/>
        <scheme val="none"/>
      </font>
    </dxf>
  </rfmt>
  <rcc rId="7840" sId="1" numFmtId="4">
    <nc r="B92">
      <v>650</v>
    </nc>
  </rcc>
  <rcc rId="7841" sId="1" numFmtId="4">
    <nc r="C92">
      <v>3</v>
    </nc>
  </rcc>
  <rcc rId="7842" sId="1" numFmtId="4">
    <nc r="D92">
      <v>14</v>
    </nc>
  </rcc>
  <rcc rId="7843" sId="1" numFmtId="4">
    <nc r="F92">
      <v>100</v>
    </nc>
  </rcc>
  <rcc rId="7844" sId="1">
    <nc r="G92">
      <f>G93</f>
    </nc>
  </rcc>
  <rcc rId="7845" sId="1" odxf="1" dxf="1">
    <nc r="A93" t="inlineStr">
      <is>
        <t>Расходы на выплаты персоналу государственных(муниципальных) органов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846" sId="1" numFmtId="4">
    <nc r="B93">
      <v>650</v>
    </nc>
  </rcc>
  <rcc rId="7847" sId="1" numFmtId="4">
    <nc r="C93">
      <v>3</v>
    </nc>
  </rcc>
  <rcc rId="7848" sId="1" numFmtId="4">
    <nc r="D93">
      <v>14</v>
    </nc>
  </rcc>
  <rcc rId="7849" sId="1" numFmtId="4">
    <nc r="F93">
      <v>120</v>
    </nc>
  </rcc>
  <rcc rId="7850" sId="1">
    <nc r="G93">
      <f>G94</f>
    </nc>
  </rcc>
  <rcc rId="7851" sId="1">
    <nc r="A94" t="inlineStr">
      <is>
        <t>Иные выплаты, за исключением фонда оплаты труда государственных(муниципальных) органов, лицам, привлекаемым согласно законодательству для  выполнения отдельных полномочий</t>
      </is>
    </nc>
  </rcc>
  <rcc rId="7852" sId="1" numFmtId="4">
    <nc r="B94">
      <v>650</v>
    </nc>
  </rcc>
  <rcc rId="7853" sId="1" numFmtId="4">
    <nc r="C94">
      <v>3</v>
    </nc>
  </rcc>
  <rcc rId="7854" sId="1" numFmtId="4">
    <nc r="D94">
      <v>14</v>
    </nc>
  </rcc>
  <rcc rId="7855" sId="1" numFmtId="4">
    <nc r="F94">
      <v>123</v>
    </nc>
  </rcc>
  <rrc rId="7856" sId="1" ref="A95:XFD95" action="deleteRow">
    <undo index="6" exp="area" ref3D="1" dr="$A$199:$XFD$202" dn="Z_92CDF3B4_C714_4C4F_B6E7_8E2145A85B5B_.wvu.Rows" sId="1"/>
    <undo index="4" exp="area" ref3D="1" dr="$A$131:$XFD$139" dn="Z_92CDF3B4_C714_4C4F_B6E7_8E2145A85B5B_.wvu.Rows" sId="1"/>
    <undo index="4" exp="area" ref3D="1" dr="$A$200:$XFD$202" dn="Z_4F39DA5C_9059_406E_9F89_B6E20F660542_.wvu.Rows" sId="1"/>
    <undo index="2" exp="area" ref3D="1" dr="$A$131:$XFD$139" dn="Z_4F39DA5C_9059_406E_9F89_B6E20F660542_.wvu.Rows" sId="1"/>
    <rfmt sheetId="1" xfDxf="1" s="1" sqref="A95:XFD9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95" start="0" length="0">
      <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9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95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95" start="0" length="0">
      <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95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9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95" start="0" length="0">
      <dxf>
        <font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95" start="0" length="0">
      <dxf>
        <font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7857" sId="1" ref="A95:XFD95" action="deleteRow">
    <undo index="6" exp="area" ref3D="1" dr="$A$198:$XFD$201" dn="Z_92CDF3B4_C714_4C4F_B6E7_8E2145A85B5B_.wvu.Rows" sId="1"/>
    <undo index="4" exp="area" ref3D="1" dr="$A$130:$XFD$138" dn="Z_92CDF3B4_C714_4C4F_B6E7_8E2145A85B5B_.wvu.Rows" sId="1"/>
    <undo index="4" exp="area" ref3D="1" dr="$A$199:$XFD$201" dn="Z_4F39DA5C_9059_406E_9F89_B6E20F660542_.wvu.Rows" sId="1"/>
    <undo index="2" exp="area" ref3D="1" dr="$A$130:$XFD$138" dn="Z_4F39DA5C_9059_406E_9F89_B6E20F660542_.wvu.Rows" sId="1"/>
    <rfmt sheetId="1" xfDxf="1" s="1" sqref="A95:XFD9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95" start="0" length="0">
      <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9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95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95" start="0" length="0">
      <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95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9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95" start="0" length="0">
      <dxf>
        <font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95" start="0" length="0">
      <dxf>
        <font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7858" sId="1" ref="A95:XFD95" action="deleteRow">
    <undo index="6" exp="area" ref3D="1" dr="$A$197:$XFD$200" dn="Z_92CDF3B4_C714_4C4F_B6E7_8E2145A85B5B_.wvu.Rows" sId="1"/>
    <undo index="4" exp="area" ref3D="1" dr="$A$129:$XFD$137" dn="Z_92CDF3B4_C714_4C4F_B6E7_8E2145A85B5B_.wvu.Rows" sId="1"/>
    <undo index="4" exp="area" ref3D="1" dr="$A$198:$XFD$200" dn="Z_4F39DA5C_9059_406E_9F89_B6E20F660542_.wvu.Rows" sId="1"/>
    <undo index="2" exp="area" ref3D="1" dr="$A$129:$XFD$137" dn="Z_4F39DA5C_9059_406E_9F89_B6E20F660542_.wvu.Rows" sId="1"/>
    <rfmt sheetId="1" xfDxf="1" s="1" sqref="A95:XFD9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95" start="0" length="0">
      <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9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95" start="0" length="0">
      <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95" start="0" length="0">
      <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95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95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95" start="0" length="0">
      <dxf>
        <font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95" start="0" length="0">
      <dxf>
        <font>
          <name val="Times New Roman Cyr"/>
          <scheme val="none"/>
        </font>
        <numFmt numFmtId="4" formatCode="#,##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cc rId="7859" sId="1">
    <nc r="E92" t="inlineStr">
      <is>
        <t>01009S2300</t>
      </is>
    </nc>
  </rcc>
  <rcc rId="7860" sId="1">
    <nc r="E93" t="inlineStr">
      <is>
        <t>01009S2300</t>
      </is>
    </nc>
  </rcc>
  <rcc rId="7861" sId="1">
    <nc r="E94" t="inlineStr">
      <is>
        <t>01009S2300</t>
      </is>
    </nc>
  </rcc>
  <rcc rId="7862" sId="1" numFmtId="4">
    <nc r="G94">
      <v>6196</v>
    </nc>
  </rcc>
  <rcc rId="7863" sId="1" numFmtId="4">
    <oc r="G98">
      <v>7196</v>
    </oc>
    <nc r="G98">
      <v>1000</v>
    </nc>
  </rcc>
  <rfmt sheetId="1" sqref="A89:XFD89" start="0" length="2147483647">
    <dxf>
      <font>
        <b/>
      </font>
    </dxf>
  </rfmt>
  <rfmt sheetId="1" sqref="A92:XFD92" start="0" length="2147483647">
    <dxf>
      <font>
        <b/>
      </font>
    </dxf>
  </rfmt>
  <rcc rId="7864" sId="1">
    <nc r="A92" t="inlineStr">
      <is>
    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 (софинансирвоание)</t>
      </is>
    </nc>
  </rcc>
  <rfmt sheetId="1" sqref="A95:XFD95" start="0" length="2147483647">
    <dxf>
      <font>
        <b/>
      </font>
    </dxf>
  </rfmt>
  <rcc rId="7865" sId="1">
    <oc r="G87">
      <f>G88+G95</f>
    </oc>
    <nc r="G87">
      <f>G88+G95+G92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Вед2019!$30:$32,Вед2019!$128:$136,Вед2019!$197:$199</formula>
    <oldFormula>Вед2019!$30:$32,Вед2019!$128:$136,Вед2019!$197:$199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8838" sId="1">
    <nc r="A117" t="inlineStr">
      <is>
        <t>Фонд оплаты труда казенных учреждений.</t>
      </is>
    </nc>
  </rcc>
  <rcc rId="8839" sId="1">
    <nc r="A118" t="inlineStr">
      <is>
        <t>Взносы по обязательному социальному страхованию на выплаты по оплате труда работников и иные выплаты работникам казенных учреждений</t>
      </is>
    </nc>
  </rcc>
  <rcc rId="8840" sId="1">
    <nc r="A121" t="inlineStr">
      <is>
        <t>Фонд оплаты труда казенных учреждений.</t>
      </is>
    </nc>
  </rcc>
  <rcc rId="8841" sId="1">
    <nc r="A122" t="inlineStr">
      <is>
        <t>Взносы по обязательному социальному страхованию на выплаты по оплате труда работников и иные выплаты работникам казенных учреждений</t>
      </is>
    </nc>
  </rcc>
  <rcc rId="8842" sId="1" numFmtId="4">
    <nc r="G121">
      <v>1025775.23</v>
    </nc>
  </rcc>
  <rcc rId="8843" sId="1" numFmtId="4">
    <nc r="G122">
      <v>300378.40000000002</v>
    </nc>
  </rcc>
  <rcc rId="8844" sId="1" numFmtId="4">
    <nc r="G117">
      <v>541961.43000000005</v>
    </nc>
  </rcc>
  <rcc rId="8845" sId="1" numFmtId="4">
    <nc r="G118">
      <v>163672.17000000001</v>
    </nc>
  </rcc>
  <rcc rId="8846" sId="1">
    <oc r="G116">
      <f>49308.76+14891.24+492652.07+148780.93+0.6</f>
    </oc>
    <nc r="G116">
      <f>G117+G118</f>
    </nc>
  </rcc>
  <rcc rId="8847" sId="1">
    <oc r="G120">
      <f>1025775.23+300378.4</f>
    </oc>
    <nc r="G120">
      <f>G121+G122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Вед2019!$A$1:$H$230</formula>
    <oldFormula>Вед2019!$A$1:$H$230</oldFormula>
  </rdn>
  <rdn rId="0" localSheetId="1" customView="1" name="Z_4F39DA5C_9059_406E_9F89_B6E20F660542_.wvu.FilterData" hidden="1" oldHidden="1">
    <formula>Вед2019!$A$10:$H$230</formula>
    <oldFormula>Вед2019!$A$10:$H$230</oldFormula>
  </rdn>
  <rcv guid="{4F39DA5C-9059-406E-9F89-B6E20F660542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8175" sId="1">
    <oc r="A175" t="inlineStr">
      <is>
        <t>Молодежная политика и оздоровление детей</t>
      </is>
    </oc>
    <nc r="A175" t="inlineStr">
      <is>
        <t>Молодежная политика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Rows" hidden="1" oldHidden="1">
    <formula>Вед2019!$32:$32,Вед2019!$128:$136,Вед2019!$176:$182,Вед2019!$205:$207</formula>
    <oldFormula>Вед2019!$32:$32,Вед2019!$128:$136,Вед2019!$176:$182,Вед2019!$205:$207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fmt sheetId="1" sqref="A175:H175">
    <dxf>
      <fill>
        <patternFill>
          <bgColor rgb="FFFF0000"/>
        </patternFill>
      </fill>
    </dxf>
  </rfmt>
  <rcv guid="{814DCA95-BDDD-4D03-92BE-5D18843FD74B}" action="delete"/>
  <rdn rId="0" localSheetId="2" customView="1" name="Z_814DCA95_BDDD_4D03_92BE_5D18843FD74B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814DCA95_BDDD_4D03_92BE_5D18843FD74B_.wvu.PrintArea" hidden="1" oldHidden="1">
    <formula>Вед2019!$A$1:$H$223</formula>
    <oldFormula>Вед2019!$A$1:$H$223</oldFormula>
  </rdn>
  <rdn rId="0" localSheetId="1" customView="1" name="Z_814DCA95_BDDD_4D03_92BE_5D18843FD74B_.wvu.FilterData" hidden="1" oldHidden="1">
    <formula>Вед2019!$A$10:$H$223</formula>
    <oldFormula>Вед2019!$A$10:$H$223</oldFormula>
  </rdn>
  <rcv guid="{814DCA95-BDDD-4D03-92BE-5D18843FD74B}" action="add"/>
</revisions>
</file>

<file path=xl/revisions/revisionLog1231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Rows" hidden="1" oldHidden="1">
    <formula>Вед2019!$32:$32,Вед2019!$128:$136,Вед2019!$176:$182,Вед2019!$205:$207</formula>
    <oldFormula>Вед2019!$32:$32,Вед2019!$128:$136,Вед2019!$176:$182,Вед2019!$205:$207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231111.xml><?xml version="1.0" encoding="utf-8"?>
<revisions xmlns="http://schemas.openxmlformats.org/spreadsheetml/2006/main" xmlns:r="http://schemas.openxmlformats.org/officeDocument/2006/relationships">
  <rcc rId="8052" sId="1" xfDxf="1" s="1" dxf="1">
    <oc r="A87" t="inlineStr">
      <is>
        <t>Муниципальная программа "Профилактика терроризма и экстремизма в сельском поселении Мулымья на 2019 года и на плановвый период 2020 и 2021 годов"</t>
      </is>
    </oc>
    <nc r="A87" t="inlineStr">
      <is>
    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Мулымья на 2019 год и на плановый период 2020 и 2021 годов»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cc rId="8053" sId="1">
    <oc r="A146" t="inlineStr">
      <is>
        <t xml:space="preserve">Муниципальная программа «Благоустройство муниципального образования сельское поселение Мулымья на 2019 год и на плановый период 2020 и 2021 годов» </t>
      </is>
    </oc>
    <nc r="A146" t="inlineStr">
      <is>
        <t xml:space="preserve">Муниципальная программа «Благоустройство территории сельского поселения Мулымья на 2019 год и на плановый период 2020 и 2021 годов» </t>
      </is>
    </nc>
  </rcc>
  <rrc rId="8054" sId="1" ref="A222:XFD222" action="deleteRow">
    <undo index="15" exp="ref" v="1" dr="G222" r="G12" sId="1"/>
    <undo index="8" exp="area" ref3D="1" dr="$A$222:$XFD$228" dn="Z_92CDF3B4_C714_4C4F_B6E7_8E2145A85B5B_.wvu.Rows" sId="1"/>
    <undo index="8" exp="area" ref3D="1" dr="$A$222:$XFD$228" dn="Z_4F39DA5C_9059_406E_9F89_B6E20F660542_.wvu.Rows" sId="1"/>
    <rfmt sheetId="1" xfDxf="1" s="1" sqref="A222:XFD22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22" t="inlineStr">
        <is>
          <t>Средства массовой информации</t>
        </is>
      </nc>
      <ndxf>
        <font>
          <b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22">
        <v>650</v>
      </nc>
      <ndxf>
        <font>
          <b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22">
        <v>12</v>
      </nc>
      <ndxf>
        <font>
          <b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22">
        <v>0</v>
      </nc>
      <ndxf>
        <font>
          <b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E222" start="0" length="0">
      <dxf>
        <font>
          <b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222" start="0" length="0">
      <dxf>
        <font>
          <b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222">
        <f>G223</f>
      </nc>
      <ndxf>
        <font>
          <b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22" start="0" length="0">
      <dxf>
        <font>
          <b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5" sId="1" ref="A222:XFD222" action="deleteRow">
    <undo index="0" exp="ref" ref3D="1" v="1" dr="G222" r="D38" sId="2"/>
    <undo index="8" exp="area" ref3D="1" dr="$A$222:$XFD$227" dn="Z_92CDF3B4_C714_4C4F_B6E7_8E2145A85B5B_.wvu.Rows" sId="1"/>
    <undo index="8" exp="area" ref3D="1" dr="$A$222:$XFD$227" dn="Z_4F39DA5C_9059_406E_9F89_B6E20F660542_.wvu.Rows" sId="1"/>
    <rfmt sheetId="1" xfDxf="1" s="1" sqref="A222:XFD22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22" t="inlineStr">
        <is>
          <t>Другие вопросы в области средств массовой информации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22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22">
        <v>12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22">
        <v>4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E222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222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222">
        <f>G223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22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6" sId="1" ref="A222:XFD222" action="deleteRow">
    <undo index="8" exp="area" ref3D="1" dr="$A$222:$XFD$226" dn="Z_92CDF3B4_C714_4C4F_B6E7_8E2145A85B5B_.wvu.Rows" sId="1"/>
    <undo index="8" exp="area" ref3D="1" dr="$A$222:$XFD$226" dn="Z_4F39DA5C_9059_406E_9F89_B6E20F660542_.wvu.Rows" sId="1"/>
    <rfmt sheetId="1" xfDxf="1" s="1" sqref="A222:XFD22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solid">
            <fgColor indexed="64"/>
            <bgColor theme="4" tint="0.79998168889431442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A222" t="inlineStr">
        <is>
          <t>Муниципальная программа «Организация деятельности администрации сельского поселения Мулымья на 2019 год и на плановый период 2020 и 2021 годов»</t>
        </is>
      </nc>
      <ndxf>
        <font>
          <sz val="10"/>
          <color auto="1"/>
          <name val="Times New Roman"/>
          <scheme val="none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222">
        <v>650</v>
      </nc>
      <n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22">
        <v>12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22">
        <v>4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22" t="inlineStr">
        <is>
          <t>0700000000</t>
        </is>
      </nc>
      <ndxf>
        <font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222" start="0" length="0">
      <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222">
        <f>G223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22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7" sId="1" ref="A222:XFD222" action="deleteRow">
    <undo index="8" exp="area" ref3D="1" dr="$A$222:$XFD$225" dn="Z_92CDF3B4_C714_4C4F_B6E7_8E2145A85B5B_.wvu.Rows" sId="1"/>
    <undo index="8" exp="area" ref3D="1" dr="$A$222:$XFD$225" dn="Z_4F39DA5C_9059_406E_9F89_B6E20F660542_.wvu.Rows" sId="1"/>
    <rfmt sheetId="1" xfDxf="1" s="1" sqref="A222:XFD22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22" t="inlineStr">
        <is>
          <t>Основное мероприятие «Формирование электронной администрации»</t>
        </is>
      </nc>
      <n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22">
        <v>650</v>
      </nc>
      <n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22">
        <v>12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22">
        <v>4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22" t="inlineStr">
        <is>
          <t>0700500000</t>
        </is>
      </nc>
      <ndxf>
        <font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222" start="0" length="0">
      <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222">
        <f>G225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22" start="0" length="0">
      <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8" sId="1" ref="A222:XFD222" action="deleteRow">
    <undo index="8" exp="area" ref3D="1" dr="$A$222:$XFD$224" dn="Z_92CDF3B4_C714_4C4F_B6E7_8E2145A85B5B_.wvu.Rows" sId="1"/>
    <undo index="8" exp="area" ref3D="1" dr="$A$222:$XFD$224" dn="Z_4F39DA5C_9059_406E_9F89_B6E20F660542_.wvu.Rows" sId="1"/>
    <rfmt sheetId="1" xfDxf="1" s="1" sqref="A222:XFD22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22" t="inlineStr">
        <is>
          <t>Закупка товаров, работ и услуг для обеспечения государственных (муниципальных) 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22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22">
        <v>12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22">
        <v>4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22" t="inlineStr">
        <is>
          <t>0700502400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222">
        <v>200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222">
        <f>G223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22" start="0" length="0">
      <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9" sId="1" ref="A222:XFD222" action="deleteRow">
    <undo index="8" exp="area" ref3D="1" dr="$A$222:$XFD$223" dn="Z_92CDF3B4_C714_4C4F_B6E7_8E2145A85B5B_.wvu.Rows" sId="1"/>
    <undo index="8" exp="area" ref3D="1" dr="$A$222:$XFD$223" dn="Z_4F39DA5C_9059_406E_9F89_B6E20F660542_.wvu.Rows" sId="1"/>
    <rfmt sheetId="1" xfDxf="1" s="1" sqref="A222:XFD22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22" t="inlineStr">
        <is>
          <t>Иные закупки товаров,работ и услуг для обеспечения государственных(муниципальных )нужд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22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22">
        <v>12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22">
        <v>4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22" t="inlineStr">
        <is>
          <t>0700502400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222">
        <v>240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222">
        <f>G223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22" start="0" length="0">
      <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8060" sId="1">
    <oc r="G12">
      <f>G13+G58+G66+G99+G127+G172+G184+G214+#REF!</f>
    </oc>
    <nc r="G12">
      <f>G13+G58+G66+G99+G127+G172+G184+G214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Функцион2019!$17:$17,Функцион2019!$23:$23,Функцион2019!$35:$38</formula>
    <oldFormula>Функцион2019!$17:$17,Функцион2019!$23:$23,Функцион2019!$35:$38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Вед2019!$32:$32,Вед2019!$128:$136,Вед2019!$179:$180,Вед2019!$203:$205</formula>
    <oldFormula>Вед2019!$32:$32,Вед2019!$128:$136,Вед2019!$179:$180,Вед2019!$203:$205,Вед2019!$222:$222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232.xml><?xml version="1.0" encoding="utf-8"?>
<revisions xmlns="http://schemas.openxmlformats.org/spreadsheetml/2006/main" xmlns:r="http://schemas.openxmlformats.org/officeDocument/2006/relationships">
  <rcc rId="8683" sId="1" numFmtId="4">
    <oc r="G98">
      <v>6196</v>
    </oc>
    <nc r="G98">
      <f>6196-1995.87</f>
    </nc>
  </rcc>
  <rcc rId="8684" sId="1" numFmtId="4">
    <oc r="G102">
      <v>1000</v>
    </oc>
    <nc r="G102">
      <f>1000-1000</f>
    </nc>
  </rcc>
  <rrc rId="8685" sId="1" ref="A103:XFD103" action="insertRow"/>
  <rrc rId="8686" sId="1" ref="A103:XFD103" action="insertRow"/>
  <rrc rId="8687" sId="1" ref="A103:XFD103" action="insertRow"/>
  <rcc rId="8688" sId="1" numFmtId="4">
    <nc r="B103">
      <v>650</v>
    </nc>
  </rcc>
  <rcc rId="8689" sId="1" numFmtId="4">
    <nc r="C103">
      <v>3</v>
    </nc>
  </rcc>
  <rcc rId="8690" sId="1" numFmtId="4">
    <nc r="D103">
      <v>14</v>
    </nc>
  </rcc>
  <rcc rId="8691" sId="1" numFmtId="4">
    <nc r="B104">
      <v>650</v>
    </nc>
  </rcc>
  <rcc rId="8692" sId="1" numFmtId="4">
    <nc r="C104">
      <v>3</v>
    </nc>
  </rcc>
  <rcc rId="8693" sId="1" numFmtId="4">
    <nc r="D104">
      <v>14</v>
    </nc>
  </rcc>
  <rcc rId="8694" sId="1" numFmtId="4">
    <nc r="B105">
      <v>650</v>
    </nc>
  </rcc>
  <rcc rId="8695" sId="1" numFmtId="4">
    <nc r="C105">
      <v>3</v>
    </nc>
  </rcc>
  <rcc rId="8696" sId="1" numFmtId="4">
    <nc r="D105">
      <v>14</v>
    </nc>
  </rcc>
  <rcc rId="8697" sId="1">
    <nc r="E105" t="inlineStr">
      <is>
        <t>0700102400</t>
      </is>
    </nc>
  </rcc>
  <rcc rId="8698" sId="1" numFmtId="4">
    <nc r="F105">
      <v>244</v>
    </nc>
  </rcc>
  <rcc rId="8699" sId="1">
    <nc r="E104" t="inlineStr">
      <is>
        <t>0700102400</t>
      </is>
    </nc>
  </rcc>
  <rcc rId="8700" sId="1" numFmtId="4">
    <nc r="F104">
      <v>240</v>
    </nc>
  </rcc>
  <rcc rId="8701" sId="1" numFmtId="4">
    <nc r="F103">
      <v>200</v>
    </nc>
  </rcc>
  <rcc rId="8702" sId="1">
    <nc r="E103" t="inlineStr">
      <is>
        <t>0700102400</t>
      </is>
    </nc>
  </rcc>
  <rcc rId="8703" sId="1" numFmtId="4">
    <nc r="G105">
      <v>2995.87</v>
    </nc>
  </rcc>
  <rcc rId="8704" sId="1">
    <nc r="G104">
      <f>G105</f>
    </nc>
  </rcc>
  <rcc rId="8705" sId="1">
    <nc r="G103">
      <f>G104</f>
    </nc>
  </rcc>
  <rcc rId="8706" sId="1" odxf="1" dxf="1">
    <nc r="A103" t="inlineStr">
      <is>
        <t>Закупка товаров, работ и услуг для обеспечения государственных (муниципальных) нужд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707" sId="1" odxf="1" dxf="1">
    <nc r="A104" t="inlineStr">
      <is>
        <t>Иные закупки товаров,работ и услуг для обеспечения государственных(муниципальных )нужд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708" sId="1">
    <nc r="A105" t="inlineStr">
      <is>
        <t>Прочая закупка товаров,работ и услуг для обеспечения государственных(муниципальных )нужд</t>
      </is>
    </nc>
  </rcc>
  <rcc rId="8709" sId="1">
    <oc r="G90">
      <f>G91</f>
    </oc>
    <nc r="G90">
      <f>G91+G103</f>
    </nc>
  </rcc>
  <rrc rId="8710" sId="1" ref="A99:XFD99" action="deleteRow">
    <undo index="1" exp="ref" v="1" dr="G99" r="G91" sId="1"/>
    <rfmt sheetId="1" xfDxf="1" s="1" sqref="A99:XFD99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99" t="inlineStr">
        <is>
      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99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99">
        <v>3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99">
        <v>14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99" t="inlineStr">
        <is>
          <t>01009S2300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99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99">
        <f>G101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99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711" sId="1" ref="A99:XFD99" action="deleteRow">
    <rfmt sheetId="1" xfDxf="1" s="1" sqref="A99:XFD9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99" t="inlineStr">
        <is>
          <t>Закупка товаров, работ и услуг для обеспечения государственных (муниципальных) нужд</t>
        </is>
      </nc>
      <n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99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99">
        <v>3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99">
        <v>14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99" t="inlineStr">
        <is>
          <t>01009S2300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99">
        <v>200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99">
        <f>G100</f>
      </nc>
      <ndxf>
        <font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99" start="0" length="0">
      <dxf>
        <font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cc rId="8712" sId="1">
    <oc r="G91">
      <f>G92+#REF!+G96</f>
    </oc>
    <nc r="G91">
      <f>G92+G96</f>
    </nc>
  </rcc>
  <rrc rId="8713" sId="1" ref="A99:XFD99" action="deleteRow">
    <rfmt sheetId="1" xfDxf="1" s="1" sqref="A99:XFD9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99" t="inlineStr">
        <is>
          <t>Иные закупки товаров,работ и услуг для обеспечения государственных(муниципальных )нужд</t>
        </is>
      </nc>
      <n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99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99">
        <v>3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99">
        <v>14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99" t="inlineStr">
        <is>
          <t>01009S2300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99">
        <v>240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99">
        <f>G100</f>
      </nc>
      <ndxf>
        <font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99" start="0" length="0">
      <dxf>
        <font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714" sId="1" ref="A99:XFD99" action="deleteRow">
    <rfmt sheetId="1" xfDxf="1" s="1" sqref="A99:XFD9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99" t="inlineStr">
        <is>
          <t>Прочая закупка товаров,работ и услуг для обеспечения государственных(муниципальных )нужд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99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99">
        <v>3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99">
        <v>14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99" t="inlineStr">
        <is>
          <t>01009S2300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99">
        <v>244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99">
        <f>1000-1000</f>
      </nc>
      <ndxf>
        <font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99" start="0" length="0">
      <dxf>
        <font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fmt sheetId="1" sqref="A99:G99" start="0" length="2147483647">
    <dxf>
      <font>
        <b/>
      </font>
    </dxf>
  </rfmt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FilterData" hidden="1" oldHidden="1">
    <formula>Вед2019!$A$10:$H$222</formula>
    <oldFormula>Вед2019!$A$10:$H$222</oldFormula>
  </rdn>
  <rcv guid="{4F39DA5C-9059-406E-9F89-B6E20F660542}" action="add"/>
</revisions>
</file>

<file path=xl/revisions/revisionLog12321.xml><?xml version="1.0" encoding="utf-8"?>
<revisions xmlns="http://schemas.openxmlformats.org/spreadsheetml/2006/main" xmlns:r="http://schemas.openxmlformats.org/officeDocument/2006/relationships">
  <rcc rId="8605" sId="1">
    <oc r="E170" t="inlineStr">
      <is>
        <t>1001S82420</t>
      </is>
    </oc>
    <nc r="E170" t="inlineStr">
      <is>
        <t>10010S2420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FilterData" hidden="1" oldHidden="1">
    <formula>Вед2019!$A$10:$H$219</formula>
    <oldFormula>Вед2019!$A$10:$H$219</oldFormula>
  </rdn>
  <rcv guid="{4F39DA5C-9059-406E-9F89-B6E20F660542}" action="add"/>
</revisions>
</file>

<file path=xl/revisions/revisionLog1232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FilterData" hidden="1" oldHidden="1">
    <formula>Вед2019!$A$10:$H$219</formula>
    <oldFormula>Вед2019!$A$10:$H$219</oldFormula>
  </rdn>
  <rcv guid="{4F39DA5C-9059-406E-9F89-B6E20F660542}" action="add"/>
</revisions>
</file>

<file path=xl/revisions/revisionLog1232111.xml><?xml version="1.0" encoding="utf-8"?>
<revisions xmlns="http://schemas.openxmlformats.org/spreadsheetml/2006/main" xmlns:r="http://schemas.openxmlformats.org/officeDocument/2006/relationships">
  <rcc rId="8499" sId="1">
    <oc r="G168">
      <f>421930+63929</f>
    </oc>
    <nc r="G168">
      <f>421930-63929</f>
    </nc>
  </rcc>
  <rcc rId="8500" sId="1">
    <oc r="G34">
      <f>239733-63929</f>
    </oc>
    <nc r="G34">
      <f>239733+63929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Вед2019!$A$10:$H$212</formula>
    <oldFormula>Вед2019!$A$10:$H$212</oldFormula>
  </rdn>
  <rcv guid="{4F39DA5C-9059-406E-9F89-B6E20F660542}" action="add"/>
</revisions>
</file>

<file path=xl/revisions/revisionLog12321111.xml><?xml version="1.0" encoding="utf-8"?>
<revisions xmlns="http://schemas.openxmlformats.org/spreadsheetml/2006/main" xmlns:r="http://schemas.openxmlformats.org/officeDocument/2006/relationships">
  <rfmt sheetId="1" sqref="A175:XFD175" start="0" length="2147483647">
    <dxf>
      <font>
        <color rgb="FFFF0000"/>
      </font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Rows" hidden="1" oldHidden="1">
    <formula>Вед2019!$32:$32,Вед2019!$128:$136,Вед2019!$176:$182,Вед2019!$205:$207</formula>
    <oldFormula>Вед2019!$32:$32,Вед2019!$128:$136,Вед2019!$176:$182,Вед2019!$205:$207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9088" sId="1">
    <oc r="G68">
      <f>22700+6400-6400+50000+97511.37</f>
    </oc>
    <nc r="G68">
      <f>22700+6400-6400+50000+97511.37+451738.71</f>
    </nc>
  </rcc>
  <rcc rId="9089" sId="1" numFmtId="4">
    <oc r="G67">
      <v>6400</v>
    </oc>
    <nc r="G67">
      <f>6400+60000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Вед2019!$A$1:$H$249</formula>
    <oldFormula>Вед2019!$A$1:$H$249</oldFormula>
  </rdn>
  <rdn rId="0" localSheetId="1" customView="1" name="Z_4F39DA5C_9059_406E_9F89_B6E20F660542_.wvu.FilterData" hidden="1" oldHidden="1">
    <formula>Вед2019!$A$10:$H$249</formula>
    <oldFormula>Вед2019!$A$10:$H$249</oldFormula>
  </rdn>
  <rcv guid="{4F39DA5C-9059-406E-9F89-B6E20F660542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8786" sId="1">
    <oc r="G106">
      <f>G107+G111</f>
    </oc>
    <nc r="G106">
      <f>G107+G111+G115+G117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Вед2019!$A$1:$H$226</formula>
    <oldFormula>Вед2019!$A$1:$H$226</oldFormula>
  </rdn>
  <rdn rId="0" localSheetId="1" customView="1" name="Z_4F39DA5C_9059_406E_9F89_B6E20F660542_.wvu.FilterData" hidden="1" oldHidden="1">
    <formula>Вед2019!$A$10:$H$226</formula>
    <oldFormula>Вед2019!$A$10:$H$226</oldFormula>
  </rdn>
  <rcv guid="{4F39DA5C-9059-406E-9F89-B6E20F660542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8453" sId="2">
    <oc r="D2" t="inlineStr">
      <is>
        <t>к    решению Совета депутатов №20 от 13.12.2018</t>
      </is>
    </oc>
    <nc r="D2" t="inlineStr">
      <is>
        <t>к    решению Совета депутатов №32 от 24.01.2019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Вед2019!$A$1:$H$210</formula>
    <oldFormula>Вед2019!$A$1:$H$210</oldFormula>
  </rdn>
  <rdn rId="0" localSheetId="1" customView="1" name="Z_4F39DA5C_9059_406E_9F89_B6E20F660542_.wvu.FilterData" hidden="1" oldHidden="1">
    <formula>Вед2019!$A$10:$H$210</formula>
    <oldFormula>Вед2019!$A$10:$H$210</oldFormula>
  </rdn>
  <rcv guid="{4F39DA5C-9059-406E-9F89-B6E20F660542}" action="add"/>
</revisions>
</file>

<file path=xl/revisions/revisionLog1242.xml><?xml version="1.0" encoding="utf-8"?>
<revisions xmlns="http://schemas.openxmlformats.org/spreadsheetml/2006/main" xmlns:r="http://schemas.openxmlformats.org/officeDocument/2006/relationships">
  <rcc rId="9020" sId="1" numFmtId="4">
    <oc r="G216">
      <v>202140</v>
    </oc>
    <nc r="G216">
      <f>202140-5002</f>
    </nc>
  </rcc>
  <rcc rId="9021" sId="1">
    <oc r="G217">
      <f>1300000.51+178420+76075.11+23000+130000+135000</f>
    </oc>
    <nc r="G217">
      <f>1300000.51+178420+76075.11+23000+130000+135000-47838.71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Вед2019!$A$1:$H$243</formula>
    <oldFormula>Вед2019!$A$1:$H$243</oldFormula>
  </rdn>
  <rdn rId="0" localSheetId="1" customView="1" name="Z_4F39DA5C_9059_406E_9F89_B6E20F660542_.wvu.FilterData" hidden="1" oldHidden="1">
    <formula>Вед2019!$A$10:$H$243</formula>
    <oldFormula>Вед2019!$A$10:$H$243</oldFormula>
  </rdn>
  <rcv guid="{4F39DA5C-9059-406E-9F89-B6E20F660542}" action="add"/>
</revisions>
</file>

<file path=xl/revisions/revisionLog12421.xml><?xml version="1.0" encoding="utf-8"?>
<revisions xmlns="http://schemas.openxmlformats.org/spreadsheetml/2006/main" xmlns:r="http://schemas.openxmlformats.org/officeDocument/2006/relationships">
  <rcc rId="8858" sId="1">
    <oc r="G114">
      <f>1524527-1326153.63</f>
    </oc>
    <nc r="G114">
      <f>1524527-1326153.63-198373.37</f>
    </nc>
  </rcc>
  <rcc rId="8859" sId="1" numFmtId="4">
    <oc r="G121">
      <v>1025775.23</v>
    </oc>
    <nc r="G121">
      <f>1025775.23+145136.44</f>
    </nc>
  </rcc>
  <rcc rId="8860" sId="1" numFmtId="4">
    <oc r="G122">
      <v>300378.40000000002</v>
    </oc>
    <nc r="G122">
      <f>300378.4+53236.93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Вед2019!$A$1:$H$230</formula>
    <oldFormula>Вед2019!$A$1:$H$230</oldFormula>
  </rdn>
  <rdn rId="0" localSheetId="1" customView="1" name="Z_4F39DA5C_9059_406E_9F89_B6E20F660542_.wvu.FilterData" hidden="1" oldHidden="1">
    <formula>Вед2019!$A$10:$H$230</formula>
    <oldFormula>Вед2019!$A$10:$H$230</oldFormula>
  </rdn>
  <rcv guid="{4F39DA5C-9059-406E-9F89-B6E20F660542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rc rId="8873" sId="1" ref="A179:XFD183" action="insertRow"/>
  <rcc rId="8874" sId="1" odxf="1" dxf="1">
    <nc r="A179" t="inlineStr">
      <is>
        <t>Иные межбюджтеные трансферты</t>
      </is>
    </nc>
    <odxf>
      <font>
        <b val="0"/>
        <name val="Times New Roman Cyr"/>
        <scheme val="none"/>
      </font>
      <border outline="0">
        <left/>
        <right/>
        <top/>
        <bottom/>
      </border>
    </odxf>
    <ndxf>
      <font>
        <b/>
        <name val="Times New Roman Cyr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5" sId="1" odxf="1" dxf="1" numFmtId="4">
    <nc r="B179">
      <v>650</v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cc rId="8876" sId="1" odxf="1" dxf="1" numFmtId="4">
    <nc r="C179">
      <v>5</v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cc rId="8877" sId="1" odxf="1" dxf="1">
    <nc r="D179" t="inlineStr">
      <is>
        <t>03</t>
      </is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fmt sheetId="1" sqref="E179" start="0" length="0">
    <dxf>
      <font>
        <b/>
        <name val="Times New Roman Cyr"/>
        <scheme val="none"/>
      </font>
    </dxf>
  </rfmt>
  <rfmt sheetId="1" sqref="F179" start="0" length="0">
    <dxf>
      <font>
        <b/>
        <name val="Times New Roman Cyr"/>
        <scheme val="none"/>
      </font>
    </dxf>
  </rfmt>
  <rfmt sheetId="1" sqref="G179" start="0" length="0">
    <dxf>
      <font>
        <b/>
        <name val="Times New Roman Cyr"/>
        <scheme val="none"/>
      </font>
    </dxf>
  </rfmt>
  <rfmt sheetId="1" sqref="H179" start="0" length="0">
    <dxf>
      <font>
        <b/>
        <name val="Times New Roman Cyr"/>
        <scheme val="none"/>
      </font>
    </dxf>
  </rfmt>
  <rfmt sheetId="1" sqref="I179" start="0" length="0">
    <dxf>
      <font>
        <b/>
        <name val="Times New Roman Cyr"/>
        <scheme val="none"/>
      </font>
    </dxf>
  </rfmt>
  <rfmt sheetId="1" sqref="J179" start="0" length="0">
    <dxf>
      <font>
        <b/>
        <name val="Times New Roman Cyr"/>
        <scheme val="none"/>
      </font>
    </dxf>
  </rfmt>
  <rfmt sheetId="1" sqref="A179:XFD179" start="0" length="0">
    <dxf>
      <font>
        <b/>
        <name val="Times New Roman Cyr"/>
        <scheme val="none"/>
      </font>
    </dxf>
  </rfmt>
  <rcc rId="8878" sId="1" odxf="1" dxf="1">
    <nc r="A180" t="inlineStr">
      <is>
        <t>Муниципальная программа «Развитие исторических и иных
местных традиций в связи с юбилейными 
датами населенных пунктов в сельском
поселении Мулымья»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9" sId="1" numFmtId="4">
    <nc r="B180">
      <v>650</v>
    </nc>
  </rcc>
  <rcc rId="8880" sId="1" numFmtId="4">
    <nc r="C180">
      <v>5</v>
    </nc>
  </rcc>
  <rcc rId="8881" sId="1">
    <nc r="D180" t="inlineStr">
      <is>
        <t>03</t>
      </is>
    </nc>
  </rcc>
  <rcc rId="8882" sId="1">
    <nc r="E180" t="inlineStr">
      <is>
        <t>1001000000</t>
      </is>
    </nc>
  </rcc>
  <rfmt sheetId="1" sqref="A181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883" sId="1" numFmtId="4">
    <nc r="B181">
      <v>650</v>
    </nc>
  </rcc>
  <rcc rId="8884" sId="1" numFmtId="4">
    <nc r="C181">
      <v>5</v>
    </nc>
  </rcc>
  <rcc rId="8885" sId="1">
    <nc r="D181" t="inlineStr">
      <is>
        <t>03</t>
      </is>
    </nc>
  </rcc>
  <rcc rId="8886" sId="1">
    <nc r="G181">
      <f>G182</f>
    </nc>
  </rcc>
  <rcc rId="8887" sId="1" odxf="1" dxf="1">
    <nc r="A182" t="inlineStr">
      <is>
        <t>Межбюджетные трансферты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8" sId="1" numFmtId="4">
    <nc r="B182">
      <v>650</v>
    </nc>
  </rcc>
  <rcc rId="8889" sId="1" numFmtId="4">
    <nc r="C182">
      <v>5</v>
    </nc>
  </rcc>
  <rcc rId="8890" sId="1">
    <nc r="D182" t="inlineStr">
      <is>
        <t>03</t>
      </is>
    </nc>
  </rcc>
  <rcc rId="8891" sId="1">
    <nc r="G182">
      <f>G183</f>
    </nc>
  </rcc>
  <rcc rId="8892" sId="1" odxf="1" dxf="1">
    <nc r="A183" t="inlineStr">
      <is>
        <t>Иные межбюджетные трансферты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3" sId="1" numFmtId="4">
    <nc r="B183">
      <v>650</v>
    </nc>
  </rcc>
  <rcc rId="8894" sId="1" numFmtId="4">
    <nc r="C183">
      <v>5</v>
    </nc>
  </rcc>
  <rcc rId="8895" sId="1">
    <nc r="D183" t="inlineStr">
      <is>
        <t>03</t>
      </is>
    </nc>
  </rcc>
  <rcc rId="8896" sId="1" numFmtId="4">
    <nc r="F183">
      <v>540</v>
    </nc>
  </rcc>
  <rcc rId="8897" sId="1" numFmtId="4">
    <nc r="F182">
      <v>500</v>
    </nc>
  </rcc>
  <rcc rId="8898" sId="1" numFmtId="4">
    <nc r="G183">
      <v>64120.800000000003</v>
    </nc>
  </rcc>
  <rcc rId="8899" sId="1">
    <nc r="G180">
      <f>G181</f>
    </nc>
  </rcc>
  <rcc rId="8900" sId="1">
    <nc r="E183" t="inlineStr">
      <is>
        <t>0240195550</t>
      </is>
    </nc>
  </rcc>
  <rcc rId="8901" sId="1">
    <nc r="E182" t="inlineStr">
      <is>
        <t>0240195550</t>
      </is>
    </nc>
  </rcc>
  <rcc rId="8902" sId="1">
    <nc r="E181" t="inlineStr">
      <is>
        <t>0240195550</t>
      </is>
    </nc>
  </rcc>
  <rcc rId="8903" sId="1">
    <nc r="A181" t="inlineStr">
      <is>
        <t xml:space="preserve">Расходы по благоустройству общественных территорий поселений </t>
      </is>
    </nc>
  </rcc>
  <rrc rId="8904" sId="1" ref="A180:XFD180" action="deleteRow">
    <undo index="0" exp="ref" v="1" dr="G180" r="G179" sId="1"/>
    <rfmt sheetId="1" xfDxf="1" s="1" sqref="A180:XFD1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80" t="inlineStr">
        <is>
          <t>Муниципальная программа «Развитие исторических и иных
местных традиций в связи с юбилейными 
датами населенных пунктов в сельском
поселении Мулымья»</t>
        </is>
      </nc>
      <ndxf>
        <fill>
          <patternFill patternType="solid">
            <bgColor rgb="FFFFFF00"/>
          </patternFill>
        </fill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180">
        <v>650</v>
      </nc>
      <n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180">
        <v>5</v>
      </nc>
      <ndxf>
        <font>
          <name val="Times New Roman Cyr"/>
          <scheme val="none"/>
        </font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D180" t="inlineStr">
        <is>
          <t>03</t>
        </is>
      </nc>
      <ndxf>
        <font>
          <name val="Times New Roman Cyr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180" t="inlineStr">
        <is>
          <t>1001000000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180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180">
        <f>G181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18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8905" sId="1">
    <nc r="G179">
      <f>G180</f>
    </nc>
  </rcc>
  <rrc rId="8906" sId="1" ref="A171:XFD174" action="insertRow"/>
  <rm rId="8907" sheetId="1" source="A183:XFD186" destination="A171:XFD174" sourceSheetId="1">
    <rfmt sheetId="1" xfDxf="1" s="1" sqref="A171:XFD17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xfDxf="1" s="1" sqref="A172:XFD17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xfDxf="1" s="1" sqref="A173:XFD17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xfDxf="1" s="1" sqref="A174:XFD1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171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171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171" start="0" length="0">
      <dxf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171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171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71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71" start="0" length="0">
      <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71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2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172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172" start="0" length="0">
      <dxf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172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172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72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72" start="0" length="0">
      <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72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3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173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173" start="0" length="0">
      <dxf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173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173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73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73" start="0" length="0">
      <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73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4" start="0" length="0">
      <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174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174" start="0" length="0">
      <dxf>
        <numFmt numFmtId="165" formatCode="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174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174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174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174" start="0" length="0">
      <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174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8908" sId="1" ref="A183:XFD183" action="deleteRow">
    <rfmt sheetId="1" xfDxf="1" s="1" sqref="A183:XFD18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E183" start="0" length="0">
      <dxf>
        <alignment horizontal="center" vertical="top" readingOrder="0"/>
      </dxf>
    </rfmt>
    <rfmt sheetId="1" sqref="G183" start="0" length="0">
      <dxf>
        <numFmt numFmtId="2" formatCode="0.00"/>
      </dxf>
    </rfmt>
    <rfmt sheetId="1" sqref="H183" start="0" length="0">
      <dxf>
        <numFmt numFmtId="2" formatCode="0.00"/>
      </dxf>
    </rfmt>
  </rrc>
  <rrc rId="8909" sId="1" ref="A183:XFD183" action="deleteRow">
    <rfmt sheetId="1" xfDxf="1" s="1" sqref="A183:XFD18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E183" start="0" length="0">
      <dxf>
        <alignment horizontal="center" vertical="top" readingOrder="0"/>
      </dxf>
    </rfmt>
    <rfmt sheetId="1" sqref="G183" start="0" length="0">
      <dxf>
        <numFmt numFmtId="2" formatCode="0.00"/>
      </dxf>
    </rfmt>
    <rfmt sheetId="1" sqref="H183" start="0" length="0">
      <dxf>
        <numFmt numFmtId="2" formatCode="0.00"/>
      </dxf>
    </rfmt>
  </rrc>
  <rrc rId="8910" sId="1" ref="A183:XFD183" action="deleteRow">
    <rfmt sheetId="1" xfDxf="1" s="1" sqref="A183:XFD18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E183" start="0" length="0">
      <dxf>
        <alignment horizontal="center" vertical="top" readingOrder="0"/>
      </dxf>
    </rfmt>
    <rfmt sheetId="1" sqref="G183" start="0" length="0">
      <dxf>
        <numFmt numFmtId="2" formatCode="0.00"/>
      </dxf>
    </rfmt>
    <rfmt sheetId="1" sqref="H183" start="0" length="0">
      <dxf>
        <numFmt numFmtId="2" formatCode="0.00"/>
      </dxf>
    </rfmt>
  </rrc>
  <rrc rId="8911" sId="1" ref="A183:XFD183" action="deleteRow">
    <rfmt sheetId="1" xfDxf="1" s="1" sqref="A183:XFD18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E183" start="0" length="0">
      <dxf>
        <alignment horizontal="center" vertical="top" readingOrder="0"/>
      </dxf>
    </rfmt>
    <rfmt sheetId="1" sqref="G183" start="0" length="0">
      <dxf>
        <numFmt numFmtId="2" formatCode="0.00"/>
      </dxf>
    </rfmt>
    <rfmt sheetId="1" sqref="H183" start="0" length="0">
      <dxf>
        <numFmt numFmtId="2" formatCode="0.00"/>
      </dxf>
    </rfmt>
  </rr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Вед2019!$A$1:$H$234</formula>
    <oldFormula>Вед2019!$A$1:$H$234</oldFormula>
  </rdn>
  <rdn rId="0" localSheetId="1" customView="1" name="Z_4F39DA5C_9059_406E_9F89_B6E20F660542_.wvu.FilterData" hidden="1" oldHidden="1">
    <formula>Вед2019!$A$10:$H$234</formula>
    <oldFormula>Вед2019!$A$10:$H$234</oldFormula>
  </rdn>
  <rcv guid="{4F39DA5C-9059-406E-9F89-B6E20F660542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Вед2019!$A$1:$H$230</formula>
    <oldFormula>Вед2019!$A$1:$H$230</oldFormula>
  </rdn>
  <rdn rId="0" localSheetId="1" customView="1" name="Z_4F39DA5C_9059_406E_9F89_B6E20F660542_.wvu.FilterData" hidden="1" oldHidden="1">
    <formula>Вед2019!$A$10:$H$230</formula>
    <oldFormula>Вед2019!$A$10:$H$230</oldFormula>
  </rdn>
  <rcv guid="{4F39DA5C-9059-406E-9F89-B6E20F660542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c rId="8798" sId="1">
    <oc r="G50">
      <f>1706497+28000-27719.68+51899.1-8879.21+9500-50000</f>
    </oc>
    <nc r="G50">
      <f>1706497+28000-27719.68+51899.1-8879.21+9500-50000-23000</f>
    </nc>
  </rcc>
  <rcc rId="8799" sId="1">
    <oc r="G200">
      <f>1300000.51+178420+76075.11</f>
    </oc>
    <nc r="G200">
      <f>1300000.51+178420+76075.11+23000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Вед2019!$A$1:$H$226</formula>
    <oldFormula>Вед2019!$A$1:$H$226</oldFormula>
  </rdn>
  <rdn rId="0" localSheetId="1" customView="1" name="Z_4F39DA5C_9059_406E_9F89_B6E20F660542_.wvu.FilterData" hidden="1" oldHidden="1">
    <formula>Вед2019!$A$10:$H$226</formula>
    <oldFormula>Вед2019!$A$10:$H$226</oldFormula>
  </rdn>
  <rcv guid="{4F39DA5C-9059-406E-9F89-B6E20F660542}" action="add"/>
</revisions>
</file>

<file path=xl/revisions/revisionLog125111.xml><?xml version="1.0" encoding="utf-8"?>
<revisions xmlns="http://schemas.openxmlformats.org/spreadsheetml/2006/main" xmlns:r="http://schemas.openxmlformats.org/officeDocument/2006/relationships">
  <rrc rId="8718" sId="1" ref="A215:XFD215" action="insertRow"/>
  <rrc rId="8719" sId="1" ref="A215:XFD215" action="insertRow"/>
  <rrc rId="8720" sId="1" ref="A215:XFD215" action="insertRow"/>
  <rcc rId="8721" sId="1">
    <nc r="A215" t="inlineStr">
      <is>
        <t>Закупка товаров, работ и услуг для обеспечения государственных (муниципальных) нужд</t>
      </is>
    </nc>
  </rcc>
  <rcc rId="8722" sId="1">
    <nc r="A216" t="inlineStr">
      <is>
        <t>Иные закупки товаров,работ и услуг для обеспечения государственных(муниципальных )нужд</t>
      </is>
    </nc>
  </rcc>
  <rcc rId="8723" sId="1">
    <nc r="A217" t="inlineStr">
      <is>
        <t>Прочая закупка товаров,работ и услуг для обеспечения государственных(муниципальных )нужд</t>
      </is>
    </nc>
  </rcc>
  <rcc rId="8724" sId="1" numFmtId="4">
    <nc r="B215">
      <v>650</v>
    </nc>
  </rcc>
  <rcc rId="8725" sId="1" numFmtId="4">
    <nc r="C215">
      <v>8</v>
    </nc>
  </rcc>
  <rcc rId="8726" sId="1" numFmtId="4">
    <nc r="D215">
      <v>1</v>
    </nc>
  </rcc>
  <rcc rId="8727" sId="1" numFmtId="4">
    <nc r="B216">
      <v>650</v>
    </nc>
  </rcc>
  <rcc rId="8728" sId="1" numFmtId="4">
    <nc r="C216">
      <v>8</v>
    </nc>
  </rcc>
  <rcc rId="8729" sId="1" numFmtId="4">
    <nc r="D216">
      <v>1</v>
    </nc>
  </rcc>
  <rcc rId="8730" sId="1" numFmtId="4">
    <nc r="B217">
      <v>650</v>
    </nc>
  </rcc>
  <rcc rId="8731" sId="1" numFmtId="4">
    <nc r="C217">
      <v>8</v>
    </nc>
  </rcc>
  <rcc rId="8732" sId="1" numFmtId="4">
    <nc r="D217">
      <v>1</v>
    </nc>
  </rcc>
  <rcc rId="8733" sId="1">
    <nc r="E217" t="inlineStr">
      <is>
        <t>0510185160</t>
      </is>
    </nc>
  </rcc>
  <rcc rId="8734" sId="1" numFmtId="4">
    <nc r="F217">
      <v>244</v>
    </nc>
  </rcc>
  <rcc rId="8735" sId="1" numFmtId="4">
    <nc r="F216">
      <v>240</v>
    </nc>
  </rcc>
  <rcc rId="8736" sId="1" numFmtId="4">
    <nc r="F215">
      <v>200</v>
    </nc>
  </rcc>
  <rcc rId="8737" sId="1">
    <nc r="E216" t="inlineStr">
      <is>
        <t>0510185160</t>
      </is>
    </nc>
  </rcc>
  <rcc rId="8738" sId="1">
    <nc r="E215" t="inlineStr">
      <is>
        <t>0510185160</t>
      </is>
    </nc>
  </rcc>
  <rcc rId="8739" sId="1">
    <nc r="G217">
      <f>40000+170000+40000</f>
    </nc>
  </rcc>
  <rcc rId="8740" sId="1">
    <nc r="G216">
      <f>G217</f>
    </nc>
  </rcc>
  <rcc rId="8741" sId="1">
    <nc r="G215">
      <f>G216</f>
    </nc>
  </rcc>
  <rrc rId="8742" sId="1" ref="A207:XFD207" action="insertRow"/>
  <rrc rId="8743" sId="1" ref="A207:XFD207" action="insertRow"/>
  <rrc rId="8744" sId="1" ref="A207:XFD207" action="insertRow"/>
  <rcc rId="8745" sId="1">
    <nc r="A207" t="inlineStr">
      <is>
        <t>Закупка товаров, работ и услуг для обеспечения государственных (муниципальных) нужд</t>
      </is>
    </nc>
  </rcc>
  <rcc rId="8746" sId="1" numFmtId="4">
    <nc r="B207">
      <v>650</v>
    </nc>
  </rcc>
  <rcc rId="8747" sId="1" numFmtId="4">
    <nc r="C207">
      <v>8</v>
    </nc>
  </rcc>
  <rcc rId="8748" sId="1" numFmtId="4">
    <nc r="D207">
      <v>1</v>
    </nc>
  </rcc>
  <rcc rId="8749" sId="1">
    <nc r="E207" t="inlineStr">
      <is>
        <t>0510185160</t>
      </is>
    </nc>
  </rcc>
  <rcc rId="8750" sId="1" numFmtId="4">
    <nc r="F207">
      <v>200</v>
    </nc>
  </rcc>
  <rcc rId="8751" sId="1">
    <nc r="G207">
      <f>G208</f>
    </nc>
  </rcc>
  <rfmt sheetId="1" sqref="J207" start="0" length="0">
    <dxf>
      <numFmt numFmtId="0" formatCode="General"/>
    </dxf>
  </rfmt>
  <rcc rId="8752" sId="1">
    <nc r="A208" t="inlineStr">
      <is>
        <t>Иные закупки товаров,работ и услуг для обеспечения государственных(муниципальных )нужд</t>
      </is>
    </nc>
  </rcc>
  <rcc rId="8753" sId="1" numFmtId="4">
    <nc r="B208">
      <v>650</v>
    </nc>
  </rcc>
  <rcc rId="8754" sId="1" numFmtId="4">
    <nc r="C208">
      <v>8</v>
    </nc>
  </rcc>
  <rcc rId="8755" sId="1" numFmtId="4">
    <nc r="D208">
      <v>1</v>
    </nc>
  </rcc>
  <rcc rId="8756" sId="1">
    <nc r="E208" t="inlineStr">
      <is>
        <t>0510185160</t>
      </is>
    </nc>
  </rcc>
  <rcc rId="8757" sId="1" numFmtId="4">
    <nc r="F208">
      <v>240</v>
    </nc>
  </rcc>
  <rcc rId="8758" sId="1">
    <nc r="G208">
      <f>G209</f>
    </nc>
  </rcc>
  <rfmt sheetId="1" sqref="J208" start="0" length="0">
    <dxf>
      <numFmt numFmtId="0" formatCode="General"/>
    </dxf>
  </rfmt>
  <rcc rId="8759" sId="1">
    <nc r="A209" t="inlineStr">
      <is>
        <t>Прочая закупка товаров,работ и услуг для обеспечения государственных(муниципальных )нужд</t>
      </is>
    </nc>
  </rcc>
  <rcc rId="8760" sId="1" numFmtId="4">
    <nc r="B209">
      <v>650</v>
    </nc>
  </rcc>
  <rcc rId="8761" sId="1" numFmtId="4">
    <nc r="C209">
      <v>8</v>
    </nc>
  </rcc>
  <rcc rId="8762" sId="1" numFmtId="4">
    <nc r="D209">
      <v>1</v>
    </nc>
  </rcc>
  <rcc rId="8763" sId="1">
    <nc r="E209" t="inlineStr">
      <is>
        <t>0510185160</t>
      </is>
    </nc>
  </rcc>
  <rcc rId="8764" sId="1" numFmtId="4">
    <nc r="F209">
      <v>244</v>
    </nc>
  </rcc>
  <rcc rId="8765" sId="1">
    <nc r="G209">
      <f>40000+170000+40000</f>
    </nc>
  </rcc>
  <rfmt sheetId="1" sqref="J209" start="0" length="0">
    <dxf>
      <numFmt numFmtId="0" formatCode="General"/>
    </dxf>
  </rfmt>
  <rrc rId="8766" sId="1" ref="A218:XFD218" action="deleteRow">
    <rfmt sheetId="1" xfDxf="1" s="1" sqref="A218:XFD21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18" t="inlineStr">
        <is>
          <t>Закупка товаров, работ и услуг для обеспечения государственных (муниципальных) 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18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18">
        <v>8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18">
        <v>1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18" t="inlineStr">
        <is>
          <t>0510185160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218">
        <v>200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218">
        <f>G219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18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7" sId="1" ref="A218:XFD218" action="deleteRow">
    <rfmt sheetId="1" xfDxf="1" s="1" sqref="A218:XFD21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18" t="inlineStr">
        <is>
          <t>Иные закупки товаров,работ и услуг для обеспечения государственных(муниципальных )нужд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18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18">
        <v>8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18">
        <v>1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18" t="inlineStr">
        <is>
          <t>0510185160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218">
        <v>240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218">
        <f>G219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18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8" sId="1" ref="A218:XFD218" action="deleteRow">
    <rfmt sheetId="1" xfDxf="1" s="1" sqref="A218:XFD21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18" t="inlineStr">
        <is>
          <t>Прочая закупка товаров,работ и услуг для обеспечения государственных(муниципальных )нужд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218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218">
        <v>8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218">
        <v>1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218" t="inlineStr">
        <is>
          <t>0510185160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218">
        <v>244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218">
        <f>40000+170000+40000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218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8769" sId="1">
    <oc r="G190">
      <f>G191+G196+G200</f>
    </oc>
    <nc r="G190">
      <f>G191+G196+G200+G207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Вед2019!$A$1:$H$225</formula>
    <oldFormula>Вед2019!$A$1:$H$225</oldFormula>
  </rdn>
  <rdn rId="0" localSheetId="1" customView="1" name="Z_4F39DA5C_9059_406E_9F89_B6E20F660542_.wvu.FilterData" hidden="1" oldHidden="1">
    <formula>Вед2019!$A$10:$H$225</formula>
    <oldFormula>Вед2019!$A$10:$H$225</oldFormula>
  </rdn>
  <rcv guid="{4F39DA5C-9059-406E-9F89-B6E20F660542}" action="add"/>
</revisions>
</file>

<file path=xl/revisions/revisionLog1251111.xml><?xml version="1.0" encoding="utf-8"?>
<revisions xmlns="http://schemas.openxmlformats.org/spreadsheetml/2006/main" xmlns:r="http://schemas.openxmlformats.org/officeDocument/2006/relationships">
  <rcc rId="8609" sId="1">
    <oc r="E169" t="inlineStr">
      <is>
        <t>1001S82420</t>
      </is>
    </oc>
    <nc r="E169" t="inlineStr">
      <is>
        <t>10010S2420</t>
      </is>
    </nc>
  </rcc>
  <rcc rId="8610" sId="1">
    <oc r="E168" t="inlineStr">
      <is>
        <t>1001S00000</t>
      </is>
    </oc>
    <nc r="E168" t="inlineStr">
      <is>
        <t>10010S0000</t>
      </is>
    </nc>
  </rcc>
  <rcc rId="8611" sId="1" numFmtId="4">
    <oc r="G170">
      <v>6060</v>
    </oc>
    <nc r="G170">
      <v>6061</v>
    </nc>
  </rcc>
  <rcc rId="8612" sId="1">
    <oc r="G53">
      <f>60000-15460</f>
    </oc>
    <nc r="G53">
      <f>60000-15461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FilterData" hidden="1" oldHidden="1">
    <formula>Вед2019!$A$10:$H$219</formula>
    <oldFormula>Вед2019!$A$10:$H$219</oldFormula>
  </rdn>
  <rcv guid="{4F39DA5C-9059-406E-9F89-B6E20F660542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Функцион2019!$23:$23,Функцион2019!$34:$35</formula>
    <oldFormula>Функцион2019!$23:$23,Функцион2019!$34:$35</oldFormula>
  </rdn>
  <rdn rId="0" localSheetId="1" customView="1" name="Z_4F39DA5C_9059_406E_9F89_B6E20F660542_.wvu.PrintArea" hidden="1" oldHidden="1">
    <formula>Вед2019!$A$1:$H$249</formula>
    <oldFormula>Вед2019!$A$1:$H$249</oldFormula>
  </rdn>
  <rdn rId="0" localSheetId="1" customView="1" name="Z_4F39DA5C_9059_406E_9F89_B6E20F660542_.wvu.FilterData" hidden="1" oldHidden="1">
    <formula>Вед2019!$A$10:$H$249</formula>
    <oldFormula>Вед2019!$A$10:$H$249</oldFormula>
  </rdn>
  <rcv guid="{4F39DA5C-9059-406E-9F89-B6E20F660542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8915" sId="1">
    <oc r="G153">
      <f>G154+G160+G165</f>
    </oc>
    <nc r="G153">
      <f>G154+G160+G165+G171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Вед2019!$A$1:$H$234</formula>
    <oldFormula>Вед2019!$A$1:$H$234</oldFormula>
  </rdn>
  <rdn rId="0" localSheetId="1" customView="1" name="Z_4F39DA5C_9059_406E_9F89_B6E20F660542_.wvu.FilterData" hidden="1" oldHidden="1">
    <formula>Вед2019!$A$10:$H$234</formula>
    <oldFormula>Вед2019!$A$10:$H$234</oldFormula>
  </rdn>
  <rcv guid="{4F39DA5C-9059-406E-9F89-B6E20F660542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c rId="8854" sId="1">
    <oc r="E4" t="inlineStr">
      <is>
        <t xml:space="preserve">    от  17.04.2019г. № 49</t>
      </is>
    </oc>
    <nc r="E4" t="inlineStr">
      <is>
        <t xml:space="preserve">    от  10.06.2019г. № 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Вед2019!$A$1:$H$230</formula>
    <oldFormula>Вед2019!$A$1:$H$230</oldFormula>
  </rdn>
  <rdn rId="0" localSheetId="1" customView="1" name="Z_4F39DA5C_9059_406E_9F89_B6E20F660542_.wvu.FilterData" hidden="1" oldHidden="1">
    <formula>Вед2019!$A$10:$H$230</formula>
    <oldFormula>Вед2019!$A$10:$H$230</oldFormula>
  </rdn>
  <rcv guid="{4F39DA5C-9059-406E-9F89-B6E20F660542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9093" sId="1">
    <oc r="G226">
      <f>1307200-178420-76075.11-135000</f>
    </oc>
    <nc r="G226">
      <f>1307200-178420-76075.11-135000+5002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Вед2019!$A$1:$H$249</formula>
    <oldFormula>Вед2019!$A$1:$H$249</oldFormula>
  </rdn>
  <rdn rId="0" localSheetId="1" customView="1" name="Z_4F39DA5C_9059_406E_9F89_B6E20F660542_.wvu.FilterData" hidden="1" oldHidden="1">
    <formula>Вед2019!$A$10:$H$249</formula>
    <oldFormula>Вед2019!$A$10:$H$249</oldFormula>
  </rdn>
  <rcv guid="{4F39DA5C-9059-406E-9F89-B6E20F660542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Вед2019!$A$1:$H$234</formula>
    <oldFormula>Вед2019!$A$1:$H$234</oldFormula>
  </rdn>
  <rdn rId="0" localSheetId="1" customView="1" name="Z_4F39DA5C_9059_406E_9F89_B6E20F660542_.wvu.FilterData" hidden="1" oldHidden="1">
    <formula>Вед2019!$A$10:$H$234</formula>
    <oldFormula>Вед2019!$A$10:$H$234</oldFormula>
  </rdn>
  <rcv guid="{4F39DA5C-9059-406E-9F89-B6E20F660542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rc rId="9097" sId="2" ref="A17:XFD17" action="insertRow">
    <undo index="2" exp="area" ref3D="1" dr="$A$33:$XFD$34" dn="Z_4F39DA5C_9059_406E_9F89_B6E20F660542_.wvu.Rows" sId="2"/>
    <undo index="1" exp="area" ref3D="1" dr="$A$22:$XFD$22" dn="Z_4F39DA5C_9059_406E_9F89_B6E20F660542_.wvu.Rows" sId="2"/>
    <undo index="0" exp="area" ref3D="1" dr="$F$1:$F$1048576" dn="Z_F21A4357_4490_4DC5_AD5F_D74077CDC8A9_.wvu.Cols" sId="2"/>
    <undo index="2" exp="area" ref3D="1" dr="$A$33:$XFD$34" dn="Z_AA7238AC_C816_4CF4_B1A8_665470F75E02_.wvu.Rows" sId="2"/>
    <undo index="1" exp="area" ref3D="1" dr="$A$22:$XFD$22" dn="Z_AA7238AC_C816_4CF4_B1A8_665470F75E02_.wvu.Rows" sId="2"/>
    <undo index="6" exp="area" ref3D="1" dr="$A$33:$XFD$34" dn="Z_92CDF3B4_C714_4C4F_B6E7_8E2145A85B5B_.wvu.Rows" sId="2"/>
    <undo index="4" exp="area" ref3D="1" dr="$A$26:$XFD$26" dn="Z_92CDF3B4_C714_4C4F_B6E7_8E2145A85B5B_.wvu.Rows" sId="2"/>
    <undo index="2" exp="area" ref3D="1" dr="$A$22:$XFD$22" dn="Z_92CDF3B4_C714_4C4F_B6E7_8E2145A85B5B_.wvu.Rows" sId="2"/>
    <undo index="4" exp="area" ref3D="1" dr="$A$33:$XFD$34" dn="Z_814DCA95_BDDD_4D03_92BE_5D18843FD74B_.wvu.Rows" sId="2"/>
    <undo index="2" exp="area" ref3D="1" dr="$A$22:$XFD$22" dn="Z_814DCA95_BDDD_4D03_92BE_5D18843FD74B_.wvu.Rows" sId="2"/>
    <undo index="2" exp="area" ref3D="1" dr="$A$33:$XFD$34" dn="Z_5632CF48_BE20_4FB8_A455_A976831B5066_.wvu.Rows" sId="2"/>
    <undo index="1" exp="area" ref3D="1" dr="$A$22:$XFD$22" dn="Z_5632CF48_BE20_4FB8_A455_A976831B5066_.wvu.Rows" sId="2"/>
  </rrc>
  <rcc rId="9098" sId="2" numFmtId="4">
    <nc r="B17">
      <v>3</v>
    </nc>
  </rcc>
  <rcc rId="9099" sId="2" numFmtId="4">
    <nc r="C17">
      <v>9</v>
    </nc>
  </rcc>
  <rcc rId="9100" sId="2">
    <nc r="D17">
      <f>Вед2019!G91</f>
    </nc>
  </rcc>
  <rcc rId="9101" sId="2">
    <oc r="D15">
      <f>D16+D18</f>
    </oc>
    <nc r="D15">
      <f>D16+D18+D17</f>
    </nc>
  </rcc>
  <rcc rId="9102" sId="2" odxf="1" s="1" dxf="1">
    <nc r="A17" t="inlineStr">
      <is>
        <t>Защита населения и территории от чрезвычайных ситуаций природного и техногенного характера, гражданская оборона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b/>
        <sz val="10"/>
        <color auto="1"/>
        <name val="Times New Roman Cyr"/>
        <scheme val="none"/>
      </font>
      <fill>
        <patternFill patternType="solid">
          <bgColor theme="4" tint="0.79998168889431442"/>
        </patternFill>
      </fill>
      <border outline="0">
        <left style="medium">
          <color indexed="64"/>
        </left>
      </border>
    </ndxf>
  </rcc>
  <rfmt sheetId="2" sqref="A17" start="0" length="2147483647">
    <dxf>
      <font>
        <b val="0"/>
      </font>
    </dxf>
  </rfmt>
  <rcv guid="{4F39DA5C-9059-406E-9F89-B6E20F660542}" action="delete"/>
  <rdn rId="0" localSheetId="2" customView="1" name="Z_4F39DA5C_9059_406E_9F89_B6E20F660542_.wvu.Rows" hidden="1" oldHidden="1">
    <formula>Функцион2019!$23:$23,Функцион2019!$34:$35</formula>
    <oldFormula>Функцион2019!$23:$23,Функцион2019!$34:$35</oldFormula>
  </rdn>
  <rdn rId="0" localSheetId="1" customView="1" name="Z_4F39DA5C_9059_406E_9F89_B6E20F660542_.wvu.PrintArea" hidden="1" oldHidden="1">
    <formula>Вед2019!$A$1:$H$249</formula>
    <oldFormula>Вед2019!$A$1:$H$249</oldFormula>
  </rdn>
  <rdn rId="0" localSheetId="1" customView="1" name="Z_4F39DA5C_9059_406E_9F89_B6E20F660542_.wvu.FilterData" hidden="1" oldHidden="1">
    <formula>Вед2019!$A$10:$H$249</formula>
    <oldFormula>Вед2019!$A$10:$H$249</oldFormula>
  </rdn>
  <rcv guid="{4F39DA5C-9059-406E-9F89-B6E20F660542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rc rId="9025" sId="1" ref="A91:XFD93" action="insertRow"/>
  <rcc rId="9026" sId="1" odxf="1" dxf="1">
    <nc r="A91" t="inlineStr">
      <is>
        <t>Другие вопросы в области национальной безопасности и правоохранительной деятельности</t>
      </is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cc rId="9027" sId="1" odxf="1" dxf="1" numFmtId="4">
    <nc r="B91">
      <v>650</v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cc rId="9028" sId="1" odxf="1" dxf="1" numFmtId="4">
    <nc r="C91">
      <v>3</v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fmt sheetId="1" sqref="D91" start="0" length="0">
    <dxf>
      <font>
        <b/>
        <name val="Times New Roman Cyr"/>
        <scheme val="none"/>
      </font>
    </dxf>
  </rfmt>
  <rfmt sheetId="1" sqref="E91" start="0" length="0">
    <dxf>
      <font>
        <b/>
        <name val="Times New Roman Cyr"/>
        <scheme val="none"/>
      </font>
    </dxf>
  </rfmt>
  <rfmt sheetId="1" sqref="F91" start="0" length="0">
    <dxf>
      <font>
        <b/>
        <name val="Times New Roman Cyr"/>
        <scheme val="none"/>
      </font>
    </dxf>
  </rfmt>
  <rcc rId="9029" sId="1" odxf="1" dxf="1">
    <nc r="G91">
      <f>G92+G100</f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fmt sheetId="1" sqref="H91" start="0" length="0">
    <dxf>
      <font>
        <name val="Times New Roman Cyr"/>
        <scheme val="none"/>
      </font>
    </dxf>
  </rfmt>
  <rcc rId="9030" sId="1" odxf="1" dxf="1">
    <nc r="A92" t="inlineStr">
      <is>
    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Мулымья на 2019 год и на плановый период 2020 и 2021 годов»</t>
      </is>
    </nc>
    <odxf>
      <font>
        <b val="0"/>
        <name val="Times New Roman Cyr"/>
        <scheme val="none"/>
      </font>
      <fill>
        <patternFill patternType="none">
          <bgColor indexed="65"/>
        </patternFill>
      </fill>
    </odxf>
    <ndxf>
      <font>
        <b/>
        <name val="Times New Roman Cyr"/>
        <scheme val="none"/>
      </font>
      <fill>
        <patternFill patternType="solid">
          <bgColor rgb="FFFFFF00"/>
        </patternFill>
      </fill>
    </ndxf>
  </rcc>
  <rcc rId="9031" sId="1" odxf="1" dxf="1" numFmtId="4">
    <nc r="B92">
      <v>650</v>
    </nc>
    <odxf>
      <font>
        <b val="0"/>
        <name val="Times New Roman Cyr"/>
        <scheme val="none"/>
      </font>
      <fill>
        <patternFill patternType="none">
          <bgColor indexed="65"/>
        </patternFill>
      </fill>
    </odxf>
    <ndxf>
      <font>
        <b/>
        <name val="Times New Roman Cyr"/>
        <scheme val="none"/>
      </font>
      <fill>
        <patternFill patternType="solid">
          <bgColor theme="4" tint="0.79998168889431442"/>
        </patternFill>
      </fill>
    </ndxf>
  </rcc>
  <rcc rId="9032" sId="1" odxf="1" dxf="1" numFmtId="4">
    <nc r="C92">
      <v>3</v>
    </nc>
    <odxf>
      <font>
        <b val="0"/>
        <name val="Times New Roman Cyr"/>
        <scheme val="none"/>
      </font>
      <fill>
        <patternFill patternType="none">
          <bgColor indexed="65"/>
        </patternFill>
      </fill>
    </odxf>
    <ndxf>
      <font>
        <b/>
        <name val="Times New Roman Cyr"/>
        <scheme val="none"/>
      </font>
      <fill>
        <patternFill patternType="solid">
          <bgColor theme="4" tint="0.79998168889431442"/>
        </patternFill>
      </fill>
    </ndxf>
  </rcc>
  <rfmt sheetId="1" sqref="D92" start="0" length="0">
    <dxf>
      <font>
        <b/>
        <name val="Times New Roman Cyr"/>
        <scheme val="none"/>
      </font>
      <fill>
        <patternFill patternType="solid">
          <bgColor theme="4" tint="0.79998168889431442"/>
        </patternFill>
      </fill>
    </dxf>
  </rfmt>
  <rfmt sheetId="1" sqref="E92" start="0" length="0">
    <dxf>
      <font>
        <b/>
        <name val="Times New Roman Cyr"/>
        <scheme val="none"/>
      </font>
      <fill>
        <patternFill patternType="solid">
          <bgColor theme="4" tint="0.79998168889431442"/>
        </patternFill>
      </fill>
    </dxf>
  </rfmt>
  <rfmt sheetId="1" sqref="F92" start="0" length="0">
    <dxf>
      <font>
        <b/>
        <name val="Times New Roman Cyr"/>
        <scheme val="none"/>
      </font>
      <fill>
        <patternFill patternType="solid">
          <bgColor theme="4" tint="0.79998168889431442"/>
        </patternFill>
      </fill>
    </dxf>
  </rfmt>
  <rfmt sheetId="1" sqref="G92" start="0" length="0">
    <dxf>
      <font>
        <b/>
        <name val="Times New Roman Cyr"/>
        <scheme val="none"/>
      </font>
      <fill>
        <patternFill patternType="solid">
          <bgColor theme="4" tint="0.79998168889431442"/>
        </patternFill>
      </fill>
    </dxf>
  </rfmt>
  <rfmt sheetId="1" sqref="H92" start="0" length="0">
    <dxf>
      <font>
        <name val="Times New Roman Cyr"/>
        <scheme val="none"/>
      </font>
      <fill>
        <patternFill patternType="solid">
          <bgColor theme="4" tint="0.79998168889431442"/>
        </patternFill>
      </fill>
    </dxf>
  </rfmt>
  <rfmt sheetId="1" sqref="I92" start="0" length="0">
    <dxf>
      <fill>
        <patternFill patternType="solid">
          <bgColor theme="4" tint="0.79998168889431442"/>
        </patternFill>
      </fill>
    </dxf>
  </rfmt>
  <rfmt sheetId="1" sqref="J92" start="0" length="0">
    <dxf>
      <fill>
        <patternFill patternType="solid">
          <bgColor theme="4" tint="0.79998168889431442"/>
        </patternFill>
      </fill>
    </dxf>
  </rfmt>
  <rfmt sheetId="1" sqref="A92:XFD92" start="0" length="0">
    <dxf>
      <fill>
        <patternFill patternType="solid">
          <bgColor theme="4" tint="0.79998168889431442"/>
        </patternFill>
      </fill>
    </dxf>
  </rfmt>
  <rcc rId="9033" sId="1" odxf="1" dxf="1">
    <nc r="A93" t="inlineStr">
      <is>
    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9034" sId="1" numFmtId="4">
    <nc r="B93">
      <v>650</v>
    </nc>
  </rcc>
  <rcc rId="9035" sId="1" numFmtId="4">
    <nc r="C93">
      <v>3</v>
    </nc>
  </rcc>
  <rfmt sheetId="1" sqref="G93" start="0" length="0">
    <dxf>
      <font>
        <name val="Times New Roman Cyr"/>
        <scheme val="none"/>
      </font>
    </dxf>
  </rfmt>
  <rfmt sheetId="1" sqref="H93" start="0" length="0">
    <dxf>
      <font>
        <name val="Times New Roman Cyr"/>
        <scheme val="none"/>
      </font>
    </dxf>
  </rfmt>
  <rcc rId="9036" sId="1" numFmtId="4">
    <nc r="D91">
      <v>9</v>
    </nc>
  </rcc>
  <rcc rId="9037" sId="1" numFmtId="4">
    <nc r="D92">
      <v>9</v>
    </nc>
  </rcc>
  <rcc rId="9038" sId="1" numFmtId="4">
    <nc r="D93">
      <v>9</v>
    </nc>
  </rcc>
  <rcc rId="9039" sId="1">
    <nc r="E93" t="inlineStr">
      <is>
        <t>6000002190</t>
      </is>
    </nc>
  </rcc>
  <rcc rId="9040" sId="1" numFmtId="4">
    <nc r="F93">
      <v>244</v>
    </nc>
  </rcc>
  <rcc rId="9041" sId="1" numFmtId="4">
    <nc r="G93">
      <v>16100</v>
    </nc>
  </rcc>
  <rcc rId="9042" sId="1" odxf="1" dxf="1">
    <nc r="E92" t="inlineStr">
      <is>
        <t>6000002190</t>
      </is>
    </nc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rc rId="9043" sId="1" ref="A93:XFD93" action="insertRow"/>
  <rfmt sheetId="1" sqref="A93:H93">
    <dxf>
      <fill>
        <patternFill patternType="none">
          <bgColor auto="1"/>
        </patternFill>
      </fill>
    </dxf>
  </rfmt>
  <rcc rId="9044" sId="1" odxf="1" dxf="1" numFmtId="4">
    <nc r="B93">
      <v>650</v>
    </nc>
    <odxf>
      <font>
        <b/>
        <name val="Times New Roman CYR"/>
        <scheme val="none"/>
      </font>
    </odxf>
    <ndxf>
      <font>
        <b val="0"/>
        <name val="Times New Roman CYR"/>
        <scheme val="none"/>
      </font>
    </ndxf>
  </rcc>
  <rcc rId="9045" sId="1" odxf="1" dxf="1" numFmtId="4">
    <nc r="C93">
      <v>3</v>
    </nc>
    <odxf>
      <font>
        <b/>
        <name val="Times New Roman CYR"/>
        <scheme val="none"/>
      </font>
    </odxf>
    <ndxf>
      <font>
        <b val="0"/>
        <name val="Times New Roman CYR"/>
        <scheme val="none"/>
      </font>
    </ndxf>
  </rcc>
  <rcc rId="9046" sId="1" odxf="1" dxf="1" numFmtId="4">
    <nc r="D93">
      <v>9</v>
    </nc>
    <odxf>
      <font>
        <b/>
        <name val="Times New Roman CYR"/>
        <scheme val="none"/>
      </font>
    </odxf>
    <ndxf>
      <font>
        <b val="0"/>
        <name val="Times New Roman CYR"/>
        <scheme val="none"/>
      </font>
    </ndxf>
  </rcc>
  <rcc rId="9047" sId="1">
    <nc r="E93" t="inlineStr">
      <is>
        <t>6000002190</t>
      </is>
    </nc>
  </rcc>
  <rfmt sheetId="1" sqref="F93" start="0" length="0">
    <dxf>
      <font>
        <b val="0"/>
        <name val="Times New Roman CYR"/>
        <scheme val="none"/>
      </font>
    </dxf>
  </rfmt>
  <rcc rId="9048" sId="1" numFmtId="4">
    <nc r="F93">
      <v>240</v>
    </nc>
  </rcc>
  <rcc rId="9049" sId="1">
    <nc r="G93">
      <f>G94</f>
    </nc>
  </rcc>
  <rrc rId="9050" sId="1" ref="A93:XFD93" action="insertRow"/>
  <rcc rId="9051" sId="1" odxf="1" dxf="1" numFmtId="4">
    <nc r="B93">
      <v>650</v>
    </nc>
    <odxf>
      <font>
        <b/>
        <name val="Times New Roman CYR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9052" sId="1" odxf="1" dxf="1" numFmtId="4">
    <nc r="C93">
      <v>3</v>
    </nc>
    <odxf>
      <font>
        <b/>
        <name val="Times New Roman CYR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9053" sId="1" odxf="1" dxf="1" numFmtId="4">
    <nc r="D93">
      <v>9</v>
    </nc>
    <odxf>
      <font>
        <b/>
        <name val="Times New Roman CYR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cc rId="9054" sId="1">
    <nc r="E93" t="inlineStr">
      <is>
        <t>6000002190</t>
      </is>
    </nc>
  </rcc>
  <rfmt sheetId="1" sqref="F93" start="0" length="0">
    <dxf>
      <font>
        <b val="0"/>
        <name val="Times New Roman CYR"/>
        <scheme val="none"/>
      </font>
      <fill>
        <patternFill patternType="none">
          <bgColor indexed="65"/>
        </patternFill>
      </fill>
    </dxf>
  </rfmt>
  <rcc rId="9055" sId="1" numFmtId="4">
    <nc r="F93">
      <v>200</v>
    </nc>
  </rcc>
  <rcc rId="9056" sId="1">
    <nc r="G93">
      <f>G94</f>
    </nc>
  </rcc>
  <rcc rId="9057" sId="1">
    <nc r="G92">
      <f>G93</f>
    </nc>
  </rcc>
  <rfmt sheetId="1" sqref="A93:H93">
    <dxf>
      <fill>
        <patternFill patternType="none">
          <bgColor auto="1"/>
        </patternFill>
      </fill>
    </dxf>
  </rfmt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Вед2019!$A$1:$H$248</formula>
    <oldFormula>Вед2019!$A$1:$H$248</oldFormula>
  </rdn>
  <rdn rId="0" localSheetId="1" customView="1" name="Z_4F39DA5C_9059_406E_9F89_B6E20F660542_.wvu.FilterData" hidden="1" oldHidden="1">
    <formula>Вед2019!$A$10:$H$248</formula>
    <oldFormula>Вед2019!$A$10:$H$248</oldFormula>
  </rdn>
  <rcv guid="{4F39DA5C-9059-406E-9F89-B6E20F66054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8107" sId="1" numFmtId="4">
    <oc r="G178">
      <f>G179+G180</f>
    </oc>
    <nc r="G178">
      <v>0</v>
    </nc>
  </rcc>
  <rcc rId="8108" sId="1" numFmtId="4">
    <oc r="G183">
      <v>3196</v>
    </oc>
    <nc r="G183">
      <f>3196+210018</f>
    </nc>
  </rcc>
  <rcc rId="8109" sId="1">
    <oc r="E183" t="inlineStr">
      <is>
        <t>0700102540</t>
      </is>
    </oc>
    <nc r="E183" t="inlineStr">
      <is>
        <t>0700100540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Вед2019!$32:$32,Вед2019!$128:$136,Вед2019!$173:$180,Вед2019!$203:$205</formula>
    <oldFormula>Вед2019!$32:$32,Вед2019!$128:$136,Вед2019!$174:$175,Вед2019!$179:$180,Вед2019!$203:$205</oldFormula>
  </rdn>
  <rdn rId="0" localSheetId="1" customView="1" name="Z_4F39DA5C_9059_406E_9F89_B6E20F660542_.wvu.FilterData" hidden="1" oldHidden="1">
    <formula>Вед2019!$A$10:$H$222</formula>
    <oldFormula>Вед2019!$A$10:$H$222</oldFormula>
  </rdn>
  <rcv guid="{4F39DA5C-9059-406E-9F89-B6E20F66054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7538" sId="1">
    <oc r="A8" t="inlineStr">
      <is>
        <t>на 2018 год</t>
      </is>
    </oc>
    <nc r="A8" t="inlineStr">
      <is>
        <t>на 2019 год</t>
      </is>
    </nc>
  </rcc>
  <rcc rId="7539" sId="1">
    <oc r="G10" t="inlineStr">
      <is>
        <t>Сумма на 2018 год ( рублей)</t>
      </is>
    </oc>
    <nc r="G10" t="inlineStr">
      <is>
        <t>Сумма на 2019 год ( рублей)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1" sqref="A79:XFD79">
    <dxf>
      <fill>
        <patternFill patternType="none">
          <bgColor auto="1"/>
        </patternFill>
      </fill>
    </dxf>
  </rfmt>
  <rcc rId="7532" sId="1" numFmtId="4">
    <oc r="G142">
      <v>1400000</v>
    </oc>
    <nc r="G142">
      <v>1600000</v>
    </nc>
  </rcc>
  <rcc rId="7533" sId="1" numFmtId="4">
    <oc r="G147">
      <v>220000</v>
    </oc>
    <nc r="G147">
      <v>358359</v>
    </nc>
  </rcc>
  <rcc rId="7534" sId="1">
    <oc r="G153">
      <f>520000+456050+460000+720000+105300</f>
    </oc>
    <nc r="G153">
      <f>700000+456050+460000+720000+105300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fmt sheetId="1" sqref="G181">
    <dxf>
      <fill>
        <patternFill>
          <bgColor theme="0"/>
        </patternFill>
      </fill>
    </dxf>
  </rfmt>
  <rcc rId="7506" sId="1" numFmtId="4">
    <oc r="G205">
      <v>360000</v>
    </oc>
    <nc r="G205">
      <v>396000</v>
    </nc>
  </rcc>
  <rcc rId="7507" sId="1" numFmtId="4">
    <oc r="G212">
      <v>5000</v>
    </oc>
    <nc r="G212">
      <v>28000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7464" sId="1" numFmtId="4">
    <oc r="G43">
      <v>237400</v>
    </oc>
    <nc r="G43">
      <v>300000</v>
    </nc>
  </rcc>
  <rcc rId="7465" sId="1" numFmtId="4">
    <oc r="G46">
      <v>837700</v>
    </oc>
    <nc r="G46">
      <v>1769400</v>
    </nc>
  </rcc>
  <rcc rId="7466" sId="1" numFmtId="4">
    <oc r="G31">
      <v>291973</v>
    </oc>
    <nc r="G31">
      <v>295000</v>
    </nc>
  </rcc>
  <rcc rId="7467" sId="1" numFmtId="4">
    <oc r="G28">
      <v>5956500</v>
    </oc>
    <nc r="G28">
      <v>6896800</v>
    </nc>
  </rcc>
  <rcc rId="7468" sId="1" numFmtId="4">
    <oc r="G29">
      <v>1798900</v>
    </oc>
    <nc r="G29">
      <f>2082820+50000</f>
    </nc>
  </rcc>
  <rcc rId="7469" sId="1" numFmtId="4">
    <oc r="G20">
      <v>1072200</v>
    </oc>
    <nc r="G20">
      <v>1290950</v>
    </nc>
  </rcc>
  <rcc rId="7470" sId="1" numFmtId="4">
    <oc r="G21">
      <v>323800</v>
    </oc>
    <nc r="G21">
      <v>389900</v>
    </nc>
  </rcc>
  <rcc rId="7471" sId="1" numFmtId="4">
    <oc r="G58">
      <v>91300</v>
    </oc>
    <nc r="G58">
      <v>101015</v>
    </nc>
  </rcc>
  <rcc rId="7472" sId="1" numFmtId="4">
    <oc r="G57">
      <v>302500</v>
    </oc>
    <nc r="G57">
      <v>334485</v>
    </nc>
  </rcc>
  <rcc rId="7473" sId="1" numFmtId="4">
    <oc r="G66">
      <v>30584</v>
    </oc>
    <nc r="G66"/>
  </rcc>
  <rcc rId="7474" sId="1" numFmtId="4">
    <oc r="G67">
      <v>9236</v>
    </oc>
    <nc r="G67"/>
  </rcc>
  <rfmt sheetId="1" sqref="A59:XFD59">
    <dxf>
      <fill>
        <patternFill patternType="solid">
          <bgColor rgb="FFFFFF00"/>
        </patternFill>
      </fill>
    </dxf>
  </rfmt>
  <rcc rId="7475" sId="1" numFmtId="4">
    <oc r="G71">
      <v>4278</v>
    </oc>
    <nc r="G71"/>
  </rcc>
  <rcc rId="7476" sId="1" numFmtId="4">
    <oc r="G72">
      <v>1292</v>
    </oc>
    <nc r="G72"/>
  </rcc>
  <rcc rId="7477" sId="1" numFmtId="4">
    <oc r="G78">
      <v>37700</v>
    </oc>
    <nc r="G78"/>
  </rcc>
  <rfmt sheetId="1" sqref="A79:XFD79">
    <dxf>
      <fill>
        <patternFill patternType="solid">
          <bgColor rgb="FFFFFF00"/>
        </patternFill>
      </fill>
    </dxf>
  </rfmt>
  <rcc rId="7478" sId="1" numFmtId="4">
    <oc r="G96">
      <v>779500</v>
    </oc>
    <nc r="G96">
      <v>445500</v>
    </nc>
  </rcc>
  <rcc rId="7479" sId="1" numFmtId="4">
    <oc r="G100">
      <v>705400</v>
    </oc>
    <nc r="G100">
      <v>845805</v>
    </nc>
  </rcc>
  <rcc rId="7480" sId="1" numFmtId="4">
    <oc r="G110">
      <v>780400</v>
    </oc>
    <nc r="G110">
      <v>0</v>
    </nc>
  </rcc>
  <rcc rId="7481" sId="1" numFmtId="4">
    <oc r="G106">
      <v>2522500</v>
    </oc>
    <nc r="G106">
      <v>3741000</v>
    </nc>
  </rcc>
  <rcc rId="7482" sId="1" numFmtId="4">
    <oc r="G116">
      <v>280500</v>
    </oc>
    <nc r="G116">
      <v>436900</v>
    </nc>
  </rcc>
  <rcc rId="7483" sId="1" numFmtId="4">
    <oc r="G126">
      <v>10000</v>
    </oc>
    <nc r="G126"/>
  </rcc>
  <rcc rId="7484" sId="1" numFmtId="4">
    <oc r="G131">
      <v>6507500</v>
    </oc>
    <nc r="G131">
      <v>0</v>
    </nc>
  </rcc>
  <rcc rId="7485" sId="1" numFmtId="4">
    <oc r="G134">
      <v>342500</v>
    </oc>
    <nc r="G134">
      <v>0</v>
    </nc>
  </rcc>
  <rcc rId="7486" sId="1" numFmtId="4">
    <oc r="G123">
      <v>400000</v>
    </oc>
    <nc r="G123">
      <v>0</v>
    </nc>
  </rcc>
  <rcc rId="7487" sId="1" numFmtId="4">
    <oc r="G153">
      <v>558843</v>
    </oc>
    <nc r="G153">
      <v>1436050</v>
    </nc>
  </rcc>
  <rcc rId="7488" sId="1" numFmtId="4">
    <oc r="G158">
      <v>338074</v>
    </oc>
    <nc r="G158">
      <v>0</v>
    </nc>
  </rcc>
  <rcc rId="7489" sId="1" numFmtId="4">
    <oc r="G166">
      <v>255000</v>
    </oc>
    <nc r="G166">
      <v>166020</v>
    </nc>
  </rcc>
  <rcc rId="7490" sId="1" numFmtId="4">
    <oc r="G167">
      <v>77000</v>
    </oc>
    <nc r="G167">
      <v>50140</v>
    </nc>
  </rcc>
  <rcc rId="7491" sId="1" numFmtId="4">
    <oc r="G175">
      <v>9841500</v>
    </oc>
    <nc r="G175">
      <v>10598800</v>
    </nc>
  </rcc>
  <rcc rId="7492" sId="1" numFmtId="4">
    <oc r="G176">
      <v>100000</v>
    </oc>
    <nc r="G176">
      <v>300000</v>
    </nc>
  </rcc>
  <rcc rId="7493" sId="1" numFmtId="4">
    <oc r="G180">
      <v>263400</v>
    </oc>
    <nc r="G180">
      <v>202140</v>
    </nc>
  </rcc>
  <rfmt sheetId="1" sqref="G181">
    <dxf>
      <fill>
        <patternFill patternType="solid">
          <bgColor rgb="FFFFFF00"/>
        </patternFill>
      </fill>
    </dxf>
  </rfmt>
  <rcc rId="7494" sId="1" numFmtId="4">
    <oc r="G184">
      <v>1315200</v>
    </oc>
    <nc r="G184">
      <v>1307200</v>
    </nc>
  </rcc>
  <rcc rId="7495" sId="1" numFmtId="4">
    <oc r="G192">
      <v>3398800</v>
    </oc>
    <nc r="G192">
      <v>2770800</v>
    </nc>
  </rcc>
  <rcc rId="7496" sId="1" numFmtId="4">
    <oc r="G193">
      <v>1026400</v>
    </oc>
    <nc r="G193">
      <v>836800</v>
    </nc>
  </rcc>
  <rcc rId="7497" sId="1" numFmtId="4">
    <oc r="G196">
      <v>377640</v>
    </oc>
    <nc r="G196">
      <v>27700</v>
    </nc>
  </rcc>
  <rcc rId="7498" sId="1" numFmtId="4">
    <oc r="G197">
      <v>114050</v>
    </oc>
    <nc r="G197">
      <v>8400</v>
    </nc>
  </rcc>
  <rcc rId="7499" sId="1" numFmtId="4">
    <oc r="G181">
      <v>2023000</v>
    </oc>
    <nc r="G181">
      <v>3887400</v>
    </nc>
  </rcc>
  <rcc rId="7500" sId="1" numFmtId="4">
    <oc r="G179">
      <f>G180+G181</f>
    </oc>
    <nc r="G179">
      <f>G180+G181</f>
    </nc>
  </rcc>
  <rcc rId="7501" sId="1" numFmtId="4">
    <oc r="G189">
      <v>40000</v>
    </oc>
    <nc r="G189">
      <v>0</v>
    </nc>
  </rcc>
  <rcc rId="7502" sId="1" numFmtId="4">
    <oc r="G177">
      <v>2851000</v>
    </oc>
    <nc r="G177">
      <v>3200840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rc rId="7965" sId="1" ref="A182:XFD182" action="insertRow">
    <undo index="8" exp="area" ref3D="1" dr="$A$220:$XFD$226" dn="Z_4F39DA5C_9059_406E_9F89_B6E20F660542_.wvu.Rows" sId="1"/>
    <undo index="6" exp="area" ref3D="1" dr="$A$201:$XFD$203" dn="Z_4F39DA5C_9059_406E_9F89_B6E20F660542_.wvu.Rows" sId="1"/>
    <undo index="6" exp="area" ref3D="1" dr="$A$200:$XFD$203" dn="Z_92CDF3B4_C714_4C4F_B6E7_8E2145A85B5B_.wvu.Rows" sId="1"/>
  </rrc>
  <rfmt sheetId="1" sqref="A181:XFD181" start="0" length="2147483647">
    <dxf>
      <font>
        <b/>
      </font>
    </dxf>
  </rfmt>
  <rcc rId="7966" sId="1" odxf="1" dxf="1">
    <nc r="A181" t="inlineStr">
      <is>
        <t>Иные межбюджетные трансферты</t>
      </is>
    </nc>
    <odxf>
      <font>
        <b/>
        <name val="Times New Roman CYR"/>
        <scheme val="none"/>
      </font>
    </odxf>
    <ndxf>
      <font>
        <b val="0"/>
        <name val="Times New Roman CYR"/>
        <scheme val="none"/>
      </font>
    </ndxf>
  </rcc>
  <rcc rId="7967" sId="1" odxf="1" dxf="1" numFmtId="4">
    <nc r="B181">
      <v>650</v>
    </nc>
    <odxf>
      <font>
        <b/>
        <name val="Times New Roman CYR"/>
        <scheme val="none"/>
      </font>
    </odxf>
    <ndxf>
      <font>
        <b val="0"/>
        <name val="Times New Roman CYR"/>
        <scheme val="none"/>
      </font>
    </ndxf>
  </rcc>
  <rfmt sheetId="1" sqref="C181" start="0" length="0">
    <dxf>
      <font>
        <b val="0"/>
        <name val="Times New Roman CYR"/>
        <scheme val="none"/>
      </font>
      <fill>
        <patternFill patternType="none">
          <bgColor indexed="65"/>
        </patternFill>
      </fill>
      <alignment horizontal="right" readingOrder="0"/>
    </dxf>
  </rfmt>
  <rfmt sheetId="1" sqref="D181" start="0" length="0">
    <dxf>
      <font>
        <b val="0"/>
        <name val="Times New Roman CYR"/>
        <scheme val="none"/>
      </font>
      <numFmt numFmtId="30" formatCode="@"/>
      <fill>
        <patternFill patternType="none">
          <bgColor indexed="65"/>
        </patternFill>
      </fill>
      <alignment horizontal="right" wrapText="1" readingOrder="0"/>
    </dxf>
  </rfmt>
  <rcc rId="7968" sId="1" odxf="1" dxf="1">
    <nc r="E181" t="inlineStr">
      <is>
        <t>0700100000</t>
      </is>
    </nc>
    <odxf>
      <font>
        <b/>
        <name val="Times New Roman CYR"/>
        <scheme val="none"/>
      </font>
    </odxf>
    <ndxf>
      <font>
        <b val="0"/>
        <name val="Times New Roman CYR"/>
        <scheme val="none"/>
      </font>
    </ndxf>
  </rcc>
  <rcc rId="7969" sId="1" odxf="1" dxf="1" numFmtId="4">
    <nc r="F181">
      <v>500</v>
    </nc>
    <odxf>
      <font>
        <b/>
        <name val="Times New Roman CYR"/>
        <scheme val="none"/>
      </font>
    </odxf>
    <ndxf>
      <font>
        <b val="0"/>
        <name val="Times New Roman CYR"/>
        <scheme val="none"/>
      </font>
    </ndxf>
  </rcc>
  <rcc rId="7970" sId="1" odxf="1" dxf="1">
    <nc r="G181">
      <f>G182</f>
    </nc>
    <odxf>
      <font>
        <b/>
        <name val="Times New Roman CYR"/>
        <scheme val="none"/>
      </font>
      <fill>
        <patternFill patternType="solid">
          <bgColor rgb="FFFFFF00"/>
        </patternFill>
      </fill>
    </odxf>
    <ndxf>
      <font>
        <b val="0"/>
        <name val="Times New Roman CYR"/>
        <scheme val="none"/>
      </font>
      <fill>
        <patternFill patternType="none">
          <bgColor indexed="65"/>
        </patternFill>
      </fill>
    </ndxf>
  </rcc>
  <rfmt sheetId="1" sqref="H181" start="0" length="0">
    <dxf>
      <font>
        <b val="0"/>
        <name val="Times New Roman CYR"/>
        <scheme val="none"/>
      </font>
      <protection hidden="0"/>
    </dxf>
  </rfmt>
  <rfmt sheetId="1" sqref="I181" start="0" length="0">
    <dxf>
      <font>
        <b val="0"/>
        <name val="Times New Roman CYR"/>
        <scheme val="none"/>
      </font>
    </dxf>
  </rfmt>
  <rfmt sheetId="1" sqref="J181" start="0" length="0">
    <dxf>
      <font>
        <b val="0"/>
        <name val="Times New Roman CYR"/>
        <scheme val="none"/>
      </font>
    </dxf>
  </rfmt>
  <rfmt sheetId="1" sqref="A181:XFD181" start="0" length="0">
    <dxf>
      <font>
        <b val="0"/>
        <name val="Times New Roman CYR"/>
        <scheme val="none"/>
      </font>
    </dxf>
  </rfmt>
  <rcc rId="7971" sId="1">
    <nc r="A182" t="inlineStr">
      <is>
        <t>Безмозмездные перечисления бюджетам (администрирование)</t>
      </is>
    </nc>
  </rcc>
  <rcc rId="7972" sId="1" odxf="1" dxf="1" numFmtId="4">
    <nc r="B182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973" sId="1" odxf="1" dxf="1" numFmtId="4">
    <nc r="C182">
      <v>5</v>
    </nc>
    <odxf>
      <font>
        <name val="Times New Roman Cyr"/>
        <scheme val="none"/>
      </font>
      <fill>
        <patternFill patternType="solid">
          <bgColor rgb="FFFFFF00"/>
        </patternFill>
      </fill>
      <alignment horizontal="general" readingOrder="0"/>
    </odxf>
    <ndxf>
      <font>
        <name val="Times New Roman Cyr"/>
        <scheme val="none"/>
      </font>
      <fill>
        <patternFill patternType="none">
          <bgColor indexed="65"/>
        </patternFill>
      </fill>
      <alignment horizontal="right" readingOrder="0"/>
    </ndxf>
  </rcc>
  <rcc rId="7974" sId="1" odxf="1" dxf="1">
    <nc r="D182" t="inlineStr">
      <is>
        <t>05</t>
      </is>
    </nc>
    <odxf>
      <font>
        <name val="Times New Roman Cyr"/>
        <scheme val="none"/>
      </font>
      <numFmt numFmtId="165" formatCode="00"/>
      <fill>
        <patternFill patternType="solid">
          <bgColor rgb="FFFFFF00"/>
        </patternFill>
      </fill>
      <alignment horizontal="general" wrapText="0" readingOrder="0"/>
    </odxf>
    <ndxf>
      <font>
        <name val="Times New Roman Cyr"/>
        <scheme val="none"/>
      </font>
      <numFmt numFmtId="30" formatCode="@"/>
      <fill>
        <patternFill patternType="none">
          <bgColor indexed="65"/>
        </patternFill>
      </fill>
      <alignment horizontal="right" wrapText="1" readingOrder="0"/>
    </ndxf>
  </rcc>
  <rcc rId="7975" sId="1" numFmtId="4">
    <nc r="F182">
      <v>540</v>
    </nc>
  </rcc>
  <rfmt sheetId="1" sqref="G182" start="0" length="0">
    <dxf>
      <fill>
        <patternFill patternType="none">
          <bgColor indexed="65"/>
        </patternFill>
      </fill>
    </dxf>
  </rfmt>
  <rfmt sheetId="1" sqref="H182" start="0" length="0">
    <dxf>
      <protection hidden="0"/>
    </dxf>
  </rfmt>
  <rcc rId="7976" sId="1" numFmtId="4">
    <nc r="C181">
      <v>7</v>
    </nc>
  </rcc>
  <rcc rId="7977" sId="1">
    <nc r="D181" t="inlineStr">
      <is>
        <t>07</t>
      </is>
    </nc>
  </rcc>
  <rcc rId="7978" sId="1">
    <nc r="E182" t="inlineStr">
      <is>
        <t>0700102540</t>
      </is>
    </nc>
  </rcc>
  <rcc rId="7979" sId="1" numFmtId="4">
    <nc r="G182">
      <v>3196</v>
    </nc>
  </rcc>
  <rrc rId="7980" sId="1" ref="A181:XFD181" action="insertRow">
    <undo index="8" exp="area" ref3D="1" dr="$A$221:$XFD$227" dn="Z_4F39DA5C_9059_406E_9F89_B6E20F660542_.wvu.Rows" sId="1"/>
    <undo index="6" exp="area" ref3D="1" dr="$A$202:$XFD$204" dn="Z_4F39DA5C_9059_406E_9F89_B6E20F660542_.wvu.Rows" sId="1"/>
    <undo index="6" exp="area" ref3D="1" dr="$A$201:$XFD$204" dn="Z_92CDF3B4_C714_4C4F_B6E7_8E2145A85B5B_.wvu.Rows" sId="1"/>
  </rrc>
  <rcc rId="7981" sId="1">
    <nc r="A181" t="inlineStr">
      <is>
        <t>Расходы по обеспечению переданных полномочий</t>
      </is>
    </nc>
  </rcc>
  <rfmt sheetId="1" sqref="A181:XFD181" start="0" length="2147483647">
    <dxf>
      <font>
        <b/>
      </font>
    </dxf>
  </rfmt>
  <rcc rId="7982" sId="1" numFmtId="4">
    <nc r="B181">
      <v>650</v>
    </nc>
  </rcc>
  <rcc rId="7983" sId="1" numFmtId="4">
    <nc r="C181">
      <v>7</v>
    </nc>
  </rcc>
  <rcc rId="7984" sId="1" numFmtId="4">
    <nc r="D181">
      <v>7</v>
    </nc>
  </rcc>
  <rcc rId="7985" sId="1">
    <nc r="E181" t="inlineStr">
      <is>
        <t>070000000</t>
      </is>
    </nc>
  </rcc>
  <rcc rId="7986" sId="1">
    <nc r="G181">
      <f>G182</f>
    </nc>
  </rcc>
  <rcc rId="7987" sId="1">
    <oc r="G172">
      <f>G173</f>
    </oc>
    <nc r="G172">
      <f>G173+G181</f>
    </nc>
  </rcc>
  <rcc rId="7988" sId="1" numFmtId="4">
    <oc r="G44">
      <v>300000</v>
    </oc>
    <nc r="G44">
      <f>300000-4859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Функцион2019!$17:$17,Функцион2019!$23:$23,Функцион2019!$28:$28,Функцион2019!$35:$38</formula>
    <oldFormula>Функцион2019!$17:$17,Функцион2019!$23:$23,Функцион2019!$28:$28,Функцион2019!$35:$38</oldFormula>
  </rdn>
  <rdn rId="0" localSheetId="1" customView="1" name="Z_4F39DA5C_9059_406E_9F89_B6E20F660542_.wvu.PrintArea" hidden="1" oldHidden="1">
    <formula>Вед2019!$A$1:$H$228</formula>
    <oldFormula>Вед2019!$A$1:$H$228</oldFormula>
  </rdn>
  <rdn rId="0" localSheetId="1" customView="1" name="Z_4F39DA5C_9059_406E_9F89_B6E20F660542_.wvu.Rows" hidden="1" oldHidden="1">
    <formula>Вед2019!$32:$32,Вед2019!$128:$136,Вед2019!$179:$180,Вед2019!$203:$205,Вед2019!$222:$228</formula>
    <oldFormula>Вед2019!$32:$32,Вед2019!$128:$136,Вед2019!$179:$180,Вед2019!$203:$205,Вед2019!$222:$228</oldFormula>
  </rdn>
  <rdn rId="0" localSheetId="1" customView="1" name="Z_4F39DA5C_9059_406E_9F89_B6E20F660542_.wvu.FilterData" hidden="1" oldHidden="1">
    <formula>Вед2019!$E$1:$E$358</formula>
    <oldFormula>Вед2019!$E$1:$E$358</oldFormula>
  </rdn>
  <rcv guid="{4F39DA5C-9059-406E-9F89-B6E20F660542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c rId="7880" sId="1" numFmtId="4">
    <oc r="G222">
      <v>28000</v>
    </oc>
    <nc r="G222"/>
  </rcc>
  <rcc rId="7881" sId="1" numFmtId="4">
    <oc r="G47">
      <v>1706497</v>
    </oc>
    <nc r="G47">
      <f>1706497+28000</f>
    </nc>
  </rcc>
  <rfmt sheetId="1" sqref="G12:H223">
    <dxf>
      <numFmt numFmtId="168" formatCode="#,##0.00\ _₽"/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Вед2019!$30:$32,Вед2019!$128:$136,Вед2019!$197:$199,Вед2019!$216:$222</formula>
    <oldFormula>Вед2019!$30:$32,Вед2019!$128:$136,Вед2019!$197:$199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fmt sheetId="1" sqref="A65:XFD65">
    <dxf>
      <fill>
        <patternFill>
          <bgColor rgb="FF92D050"/>
        </patternFill>
      </fill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Вед2019!$A$1:$H$216</formula>
    <oldFormula>Вед2019!$A$1:$H$216</oldFormula>
  </rdn>
  <rdn rId="0" localSheetId="1" customView="1" name="Z_4F39DA5C_9059_406E_9F89_B6E20F660542_.wvu.Rows" hidden="1" oldHidden="1">
    <formula>Вед2019!$30:$32,Вед2019!$191:$193</formula>
    <oldFormula>Вед2019!$30:$32,Вед2019!$191:$193</oldFormula>
  </rdn>
  <rdn rId="0" localSheetId="1" customView="1" name="Z_4F39DA5C_9059_406E_9F89_B6E20F660542_.wvu.FilterData" hidden="1" oldHidden="1">
    <formula>Вед2019!$E$1:$E$346</formula>
    <oldFormula>Вед2019!$E$1:$E$346</oldFormula>
  </rdn>
  <rcv guid="{4F39DA5C-9059-406E-9F89-B6E20F660542}" action="add"/>
</revisions>
</file>

<file path=xl/revisions/revisionLog1322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Вед2019!$30:$32,Вед2019!$128:$136,Вед2019!$197:$199,Вед2019!$216:$222</formula>
    <oldFormula>Вед2019!$30:$32,Вед2019!$128:$136,Вед2019!$197:$199,Вед2019!$216:$222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8419" sId="1" odxf="1" s="1" dxf="1">
    <oc r="A103" t="inlineStr">
      <is>
        <t>Муниципальная программа «Организация деятельности администрации сельского поселения Мулымья на 2019 год и на плановый период 2020 и 2021 годов»</t>
      </is>
    </oc>
    <nc r="A103" t="inlineStr">
      <is>
        <t>Муниципальная  программа "Обслуживание деятельности администрации сельского поселения Мулымья на 2018 и плановый период до 2022 года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rgb="FFFFFF00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0"/>
        <color auto="1"/>
        <name val="Times New Roman CYR"/>
        <scheme val="none"/>
      </font>
      <numFmt numFmtId="0" formatCode="General"/>
      <border outline="0">
        <left style="medium">
          <color indexed="64"/>
        </left>
      </border>
      <protection hidden="1"/>
    </ndxf>
  </rcc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Вед2019!$A$1:$H$225</formula>
    <oldFormula>Вед2019!$A$1:$H$225</oldFormula>
  </rdn>
  <rdn rId="0" localSheetId="1" customView="1" name="Z_4F39DA5C_9059_406E_9F89_B6E20F660542_.wvu.Rows" hidden="1" oldHidden="1">
    <formula>Вед2019!$35:$35,Вед2019!$130:$138,Вед2019!$178:$183</formula>
    <oldFormula>Вед2019!$35:$35,Вед2019!$130:$138,Вед2019!$178:$183</oldFormula>
  </rdn>
  <rdn rId="0" localSheetId="1" customView="1" name="Z_4F39DA5C_9059_406E_9F89_B6E20F660542_.wvu.FilterData" hidden="1" oldHidden="1">
    <formula>Вед2019!$A$10:$H$225</formula>
    <oldFormula>Вед2019!$A$10:$H$225</oldFormula>
  </rdn>
  <rcv guid="{4F39DA5C-9059-406E-9F89-B6E20F66054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8245" sId="1" numFmtId="4">
    <oc r="G110">
      <v>2747700</v>
    </oc>
    <nc r="G110">
      <f>2747700+663500.86</f>
    </nc>
  </rcc>
  <rcc rId="8246" sId="1" numFmtId="4">
    <oc r="G114">
      <v>618300</v>
    </oc>
    <nc r="G114">
      <f>618300+90000</f>
    </nc>
  </rcc>
  <rrc rId="8247" sId="1" ref="A52:XFD52" action="insertRow">
    <undo index="6" exp="area" ref3D="1" dr="$A$198:$XFD$201" dn="Z_92CDF3B4_C714_4C4F_B6E7_8E2145A85B5B_.wvu.Rows" sId="1"/>
    <undo index="4" exp="area" ref3D="1" dr="$A$122:$XFD$130" dn="Z_92CDF3B4_C714_4C4F_B6E7_8E2145A85B5B_.wvu.Rows" sId="1"/>
    <undo index="6" exp="area" ref3D="1" dr="$A$199:$XFD$201" dn="Z_4F39DA5C_9059_406E_9F89_B6E20F660542_.wvu.Rows" sId="1"/>
    <undo index="4" exp="area" ref3D="1" dr="$A$170:$XFD$175" dn="Z_4F39DA5C_9059_406E_9F89_B6E20F660542_.wvu.Rows" sId="1"/>
    <undo index="2" exp="area" ref3D="1" dr="$A$122:$XFD$130" dn="Z_4F39DA5C_9059_406E_9F89_B6E20F660542_.wvu.Rows" sId="1"/>
  </rrc>
  <rcc rId="8248" sId="1">
    <nc r="A52" t="inlineStr">
      <is>
        <t>Другие экономические санкции</t>
      </is>
    </nc>
  </rcc>
  <rcc rId="8249" sId="1" numFmtId="4">
    <nc r="B52">
      <v>650</v>
    </nc>
  </rcc>
  <rcc rId="8250" sId="1" numFmtId="4">
    <nc r="C52">
      <v>1</v>
    </nc>
  </rcc>
  <rcc rId="8251" sId="1" numFmtId="4">
    <nc r="D52">
      <v>13</v>
    </nc>
  </rcc>
  <rcc rId="8252" sId="1">
    <nc r="E52" t="inlineStr">
      <is>
        <t>0700102400</t>
      </is>
    </nc>
  </rcc>
  <rcc rId="8253" sId="1" numFmtId="4">
    <nc r="F52">
      <v>853</v>
    </nc>
  </rcc>
  <rcc rId="8254" sId="1">
    <oc r="G47">
      <f>1706497+28000</f>
    </oc>
    <nc r="G47">
      <f>1706497+28000-27719.68</f>
    </nc>
  </rcc>
  <rcc rId="8255" sId="1">
    <nc r="G52">
      <f>72280.32+27719.68</f>
    </nc>
  </rcc>
  <rcc rId="8256" sId="1">
    <oc r="G49">
      <f>G50+G51</f>
    </oc>
    <nc r="G49">
      <f>G50+G51+G52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Вед2019!$A$1:$H$218</formula>
    <oldFormula>Вед2019!$A$1:$H$218</oldFormula>
  </rdn>
  <rdn rId="0" localSheetId="1" customView="1" name="Z_4F39DA5C_9059_406E_9F89_B6E20F660542_.wvu.Rows" hidden="1" oldHidden="1">
    <formula>Вед2019!$32:$32,Вед2019!$123:$131,Вед2019!$171:$176,Вед2019!$200:$202</formula>
    <oldFormula>Вед2019!$32:$32,Вед2019!$123:$131,Вед2019!$171:$176,Вед2019!$200:$202</oldFormula>
  </rdn>
  <rdn rId="0" localSheetId="1" customView="1" name="Z_4F39DA5C_9059_406E_9F89_B6E20F660542_.wvu.FilterData" hidden="1" oldHidden="1">
    <formula>Вед2019!$A$10:$H$218</formula>
    <oldFormula>Вед2019!$A$10:$H$218</oldFormula>
  </rdn>
  <rcv guid="{4F39DA5C-9059-406E-9F89-B6E20F66054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Rows" hidden="1" oldHidden="1">
    <formula>Вед2019!$32:$32,Вед2019!$128:$136,Вед2019!$176:$181,Вед2019!$205:$207</formula>
    <oldFormula>Вед2019!$32:$32,Вед2019!$128:$136,Вед2019!$176:$181,Вед2019!$205:$207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7519" sId="1" numFmtId="4">
    <oc r="G100">
      <v>845805</v>
    </oc>
    <nc r="G100">
      <v>1524527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4112.xml><?xml version="1.0" encoding="utf-8"?>
<revisions xmlns="http://schemas.openxmlformats.org/spreadsheetml/2006/main" xmlns:r="http://schemas.openxmlformats.org/officeDocument/2006/relationships">
  <rcc rId="7523" sId="1" numFmtId="4">
    <oc r="G153">
      <v>1436050</v>
    </oc>
    <nc r="G153">
      <f>520000+456050+460000+720000+105300</f>
    </nc>
  </rcc>
  <rcc rId="7524" sId="1" numFmtId="4">
    <oc r="G166">
      <v>166020</v>
    </oc>
    <nc r="G166">
      <v>161304</v>
    </nc>
  </rcc>
  <rcc rId="7525" sId="1" numFmtId="4">
    <oc r="G167">
      <v>50140</v>
    </oc>
    <nc r="G167">
      <v>48714</v>
    </nc>
  </rcc>
  <rcc rId="7526" sId="1" numFmtId="4">
    <oc r="G84">
      <v>13950</v>
    </oc>
    <nc r="G84">
      <v>16790</v>
    </nc>
  </rcc>
  <rcc rId="7527" sId="1" numFmtId="4">
    <oc r="G88">
      <v>5980</v>
    </oc>
    <nc r="G88">
      <v>7196</v>
    </nc>
  </rcc>
  <rcc rId="7528" sId="1" numFmtId="4">
    <oc r="G78">
      <v>23986</v>
    </oc>
    <nc r="G78"/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412.xml><?xml version="1.0" encoding="utf-8"?>
<revisions xmlns="http://schemas.openxmlformats.org/spreadsheetml/2006/main" xmlns:r="http://schemas.openxmlformats.org/officeDocument/2006/relationships">
  <rcc rId="8188" sId="1" odxf="1" s="1" dxf="1">
    <oc r="A182" t="inlineStr">
      <is>
        <t>Взносы по обязательному социальному страхованию на выплаты по оплате труда работников и иные выплаты работникам казенных учреждений</t>
      </is>
    </oc>
    <nc r="A182" t="inlineStr">
      <is>
        <t>Муниципальная программа "Организация деятельности администрации сельского поселения Мулымья на 2017 год и на плановый период 2018 и 2019 годы"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10"/>
        <color indexed="8"/>
        <name val="Times New Roman"/>
        <scheme val="none"/>
      </font>
      <fill>
        <patternFill patternType="solid">
          <bgColor rgb="FFFFFF00"/>
        </patternFill>
      </fill>
      <alignment horizontal="lef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hidden="0"/>
    </ndxf>
  </rcc>
  <rcc rId="8189" sId="1" odxf="1" dxf="1">
    <oc r="E176" t="inlineStr">
      <is>
        <t>0500000000</t>
      </is>
    </oc>
    <nc r="E176" t="inlineStr">
      <is>
        <t>070000001</t>
      </is>
    </nc>
    <odxf>
      <font>
        <name val="Times New Roman CYR"/>
        <scheme val="none"/>
      </font>
      <fill>
        <patternFill patternType="solid">
          <bgColor theme="4" tint="0.79998168889431442"/>
        </patternFill>
      </fill>
    </odxf>
    <ndxf>
      <font>
        <color rgb="FFFF0000"/>
        <name val="Times New Roman CYR"/>
        <scheme val="none"/>
      </font>
      <fill>
        <patternFill patternType="none">
          <bgColor indexed="65"/>
        </patternFill>
      </fill>
    </ndxf>
  </rcc>
  <rcc rId="8190" sId="1" odxf="1" dxf="1">
    <oc r="E177" t="inlineStr">
      <is>
        <t>0520000000</t>
      </is>
    </oc>
    <nc r="E177" t="inlineStr">
      <is>
        <t>070000002</t>
      </is>
    </nc>
    <odxf>
      <font>
        <name val="Times New Roman CYR"/>
        <scheme val="none"/>
      </font>
    </odxf>
    <ndxf>
      <font>
        <color rgb="FFFF0000"/>
        <name val="Times New Roman CYR"/>
        <scheme val="none"/>
      </font>
    </ndxf>
  </rcc>
  <rcc rId="8191" sId="1" odxf="1" dxf="1">
    <oc r="E178" t="inlineStr">
      <is>
        <t>6000082591</t>
      </is>
    </oc>
    <nc r="E178" t="inlineStr">
      <is>
        <t>070000003</t>
      </is>
    </nc>
    <odxf>
      <font>
        <b val="0"/>
        <name val="Times New Roman Cyr"/>
        <scheme val="none"/>
      </font>
    </odxf>
    <ndxf>
      <font>
        <b/>
        <color rgb="FFFF0000"/>
        <name val="Times New Roman Cyr"/>
        <scheme val="none"/>
      </font>
    </ndxf>
  </rcc>
  <rcc rId="8192" sId="1" odxf="1" dxf="1">
    <oc r="E179" t="inlineStr">
      <is>
        <t>6000082591</t>
      </is>
    </oc>
    <nc r="E179" t="inlineStr">
      <is>
        <t>070000004</t>
      </is>
    </nc>
    <odxf>
      <font>
        <b val="0"/>
        <name val="Times New Roman Cyr"/>
        <scheme val="none"/>
      </font>
    </odxf>
    <ndxf>
      <font>
        <b/>
        <color rgb="FFFF0000"/>
        <name val="Times New Roman Cyr"/>
        <scheme val="none"/>
      </font>
    </ndxf>
  </rcc>
  <rcc rId="8193" sId="1" odxf="1" dxf="1">
    <oc r="E180" t="inlineStr">
      <is>
        <t>6000082591</t>
      </is>
    </oc>
    <nc r="E180" t="inlineStr">
      <is>
        <t>070000005</t>
      </is>
    </nc>
    <odxf>
      <font>
        <b val="0"/>
        <name val="Times New Roman Cyr"/>
        <scheme val="none"/>
      </font>
    </odxf>
    <ndxf>
      <font>
        <b/>
        <color rgb="FFFF0000"/>
        <name val="Times New Roman Cyr"/>
        <scheme val="none"/>
      </font>
    </ndxf>
  </rcc>
  <rcc rId="8194" sId="1" odxf="1" dxf="1">
    <oc r="E181" t="inlineStr">
      <is>
        <t>0520100540</t>
      </is>
    </oc>
    <nc r="E181" t="inlineStr">
      <is>
        <t>070000006</t>
      </is>
    </nc>
    <odxf>
      <font>
        <b val="0"/>
        <name val="Times New Roman Cyr"/>
        <scheme val="none"/>
      </font>
    </odxf>
    <ndxf>
      <font>
        <b/>
        <color rgb="FFFF0000"/>
        <name val="Times New Roman Cyr"/>
        <scheme val="none"/>
      </font>
    </ndxf>
  </rcc>
  <rfmt sheetId="1" sqref="E182" start="0" length="0">
    <dxf>
      <font>
        <b/>
        <color rgb="FFFF0000"/>
        <name val="Times New Roman Cyr"/>
        <scheme val="none"/>
      </font>
    </dxf>
  </rfmt>
  <rcc rId="8195" sId="1">
    <oc r="E175" t="inlineStr">
      <is>
        <t>070000000</t>
      </is>
    </oc>
    <nc r="E175"/>
  </rcc>
  <rcc rId="8196" sId="1">
    <oc r="E182" t="inlineStr">
      <is>
        <t>0520100540</t>
      </is>
    </oc>
    <nc r="E182" t="inlineStr">
      <is>
        <t>070000000</t>
      </is>
    </nc>
  </rcc>
  <rcc rId="8197" sId="1" numFmtId="4">
    <oc r="F182">
      <v>540</v>
    </oc>
    <nc r="F182"/>
  </rcc>
  <rcc rId="8198" sId="1" numFmtId="4">
    <oc r="G182">
      <v>48714</v>
    </oc>
    <nc r="G182">
      <f>G183</f>
    </nc>
  </rcc>
  <rfmt sheetId="1" sqref="B183:G183" start="0" length="2147483647">
    <dxf>
      <font>
        <b val="0"/>
      </font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Rows" hidden="1" oldHidden="1">
    <formula>Вед2019!$32:$32,Вед2019!$128:$136,Вед2019!$176:$181,Вед2019!$205:$207</formula>
    <oldFormula>Вед2019!$32:$32,Вед2019!$128:$136,Вед2019!$176:$182,Вед2019!$205:$207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4121.xml><?xml version="1.0" encoding="utf-8"?>
<revisions xmlns="http://schemas.openxmlformats.org/spreadsheetml/2006/main" xmlns:r="http://schemas.openxmlformats.org/officeDocument/2006/relationships">
  <rfmt sheetId="1" sqref="A175:XFD175">
    <dxf>
      <fill>
        <patternFill patternType="none">
          <bgColor auto="1"/>
        </patternFill>
      </fill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Rows" hidden="1" oldHidden="1">
    <formula>Вед2019!$32:$32,Вед2019!$128:$136,Вед2019!$176:$182,Вед2019!$205:$207</formula>
    <oldFormula>Вед2019!$32:$32,Вед2019!$128:$136,Вед2019!$176:$182,Вед2019!$205:$207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41211.xml><?xml version="1.0" encoding="utf-8"?>
<revisions xmlns="http://schemas.openxmlformats.org/spreadsheetml/2006/main" xmlns:r="http://schemas.openxmlformats.org/officeDocument/2006/relationships">
  <rcc rId="7556" sId="1" numFmtId="4">
    <oc r="G31">
      <v>295000</v>
    </oc>
    <nc r="G31">
      <v>2205000</v>
    </nc>
  </rcc>
  <rrc rId="7557" sId="1" ref="A32:XFD32" action="insertRow"/>
  <rcc rId="7558" sId="1" numFmtId="4">
    <nc r="B32">
      <v>650</v>
    </nc>
  </rcc>
  <rcc rId="7559" sId="1" numFmtId="4">
    <nc r="C32">
      <v>1</v>
    </nc>
  </rcc>
  <rcc rId="7560" sId="1" numFmtId="4">
    <nc r="D32">
      <v>4</v>
    </nc>
  </rcc>
  <rcc rId="7561" sId="1" numFmtId="4">
    <nc r="F32">
      <v>540</v>
    </nc>
  </rcc>
  <rcc rId="7562" sId="1">
    <nc r="E32" t="inlineStr">
      <is>
        <t>0700S02040</t>
      </is>
    </nc>
  </rcc>
  <rcc rId="7563" sId="1">
    <nc r="A32" t="inlineStr">
      <is>
        <t>Иные межбюджетные трансферты (Софинансирование)</t>
      </is>
    </nc>
  </rcc>
  <rcc rId="7564" sId="1" numFmtId="4">
    <nc r="G32">
      <v>245000</v>
    </nc>
  </rcc>
  <rcc rId="7565" sId="1" numFmtId="4">
    <oc r="G148">
      <v>368614</v>
    </oc>
    <nc r="G148">
      <v>200000</v>
    </nc>
  </rcc>
  <rcc rId="7566" sId="1">
    <oc r="G154">
      <f>700000+456050+460000+720000+105300</f>
    </oc>
    <nc r="G154">
      <f>500000+460000+720000+105300</f>
    </nc>
  </rcc>
  <rcc rId="7567" sId="1" numFmtId="4">
    <oc r="G182">
      <v>3887400</v>
    </oc>
    <nc r="G182">
      <v>2802064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8011" sId="1">
    <oc r="E144" t="inlineStr">
      <is>
        <t>60000S2590</t>
      </is>
    </oc>
    <nc r="E144" t="inlineStr">
      <is>
        <t>60000S2591</t>
      </is>
    </nc>
  </rcc>
  <rcc rId="8012" sId="1">
    <oc r="E143" t="inlineStr">
      <is>
        <t>60000S2590</t>
      </is>
    </oc>
    <nc r="E143" t="inlineStr">
      <is>
        <t>60000S2591</t>
      </is>
    </nc>
  </rcc>
  <rcc rId="8013" sId="1">
    <oc r="E142" t="inlineStr">
      <is>
        <t>60000S2590</t>
      </is>
    </oc>
    <nc r="E142" t="inlineStr">
      <is>
        <t>60000S2591</t>
      </is>
    </nc>
  </rcc>
  <rcc rId="8014" sId="1">
    <oc r="E141" t="inlineStr">
      <is>
        <t>6000082590</t>
      </is>
    </oc>
    <nc r="E141" t="inlineStr">
      <is>
        <t>6000082591</t>
      </is>
    </nc>
  </rcc>
  <rcc rId="8015" sId="1">
    <oc r="E140" t="inlineStr">
      <is>
        <t>6000082590</t>
      </is>
    </oc>
    <nc r="E140" t="inlineStr">
      <is>
        <t>6000082591</t>
      </is>
    </nc>
  </rcc>
  <rcc rId="8016" sId="1" odxf="1" dxf="1">
    <oc r="E139" t="inlineStr">
      <is>
        <t>6000082590</t>
      </is>
    </oc>
    <nc r="E139" t="inlineStr">
      <is>
        <t>6000082591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Функцион2019!$17:$17,Функцион2019!$23:$23,Функцион2019!$35:$38</formula>
    <oldFormula>Функцион2019!$17:$17,Функцион2019!$23:$23,Функцион2019!$35:$38</oldFormula>
  </rdn>
  <rdn rId="0" localSheetId="1" customView="1" name="Z_4F39DA5C_9059_406E_9F89_B6E20F660542_.wvu.PrintArea" hidden="1" oldHidden="1">
    <formula>Вед2019!$A$1:$H$228</formula>
    <oldFormula>Вед2019!$A$1:$H$228</oldFormula>
  </rdn>
  <rdn rId="0" localSheetId="1" customView="1" name="Z_4F39DA5C_9059_406E_9F89_B6E20F660542_.wvu.Rows" hidden="1" oldHidden="1">
    <formula>Вед2019!$32:$32,Вед2019!$128:$136,Вед2019!$179:$180,Вед2019!$203:$205,Вед2019!$222:$228</formula>
    <oldFormula>Вед2019!$32:$32,Вед2019!$128:$136,Вед2019!$179:$180,Вед2019!$203:$205,Вед2019!$222:$228</oldFormula>
  </rdn>
  <rdn rId="0" localSheetId="1" customView="1" name="Z_4F39DA5C_9059_406E_9F89_B6E20F660542_.wvu.FilterData" hidden="1" oldHidden="1">
    <formula>Вед2019!$E$1:$E$358</formula>
    <oldFormula>Вед2019!$E$1:$E$358</oldFormula>
  </rdn>
  <rcv guid="{4F39DA5C-9059-406E-9F89-B6E20F660542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7921" sId="1">
    <oc r="E203" t="inlineStr">
      <is>
        <t>6000082440</t>
      </is>
    </oc>
    <nc r="E203" t="inlineStr">
      <is>
        <t>6000072580</t>
      </is>
    </nc>
  </rcc>
  <rcc rId="7922" sId="1">
    <oc r="E202" t="inlineStr">
      <is>
        <t>6000082440</t>
      </is>
    </oc>
    <nc r="E202" t="inlineStr">
      <is>
        <t>6000072580</t>
      </is>
    </nc>
  </rcc>
  <rcc rId="7923" sId="1">
    <oc r="E201" t="inlineStr">
      <is>
        <t>6000082440</t>
      </is>
    </oc>
    <nc r="E201" t="inlineStr">
      <is>
        <t>6000072580</t>
      </is>
    </nc>
  </rcc>
  <rcc rId="7924" sId="1">
    <oc r="E204" t="inlineStr">
      <is>
        <t>60000S2440</t>
      </is>
    </oc>
    <nc r="E204" t="inlineStr">
      <is>
        <t>60000S2580</t>
      </is>
    </nc>
  </rcc>
  <rcc rId="7925" sId="1">
    <oc r="E205" t="inlineStr">
      <is>
        <t>60000S2440</t>
      </is>
    </oc>
    <nc r="E205" t="inlineStr">
      <is>
        <t>60000S2580</t>
      </is>
    </nc>
  </rcc>
  <rcc rId="7926" sId="1">
    <oc r="E206" t="inlineStr">
      <is>
        <t>60000S2440</t>
      </is>
    </oc>
    <nc r="E206" t="inlineStr">
      <is>
        <t>60000S2580</t>
      </is>
    </nc>
  </rcc>
  <rcc rId="7927" sId="1">
    <oc r="E207" t="inlineStr">
      <is>
        <t>60000S2440</t>
      </is>
    </oc>
    <nc r="E207" t="inlineStr">
      <is>
        <t>60000S2580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Функцион2019!$17:$17,Функцион2019!$23:$23,Функцион2019!$28:$28,Функцион2019!$35:$38</formula>
    <oldFormula>Функцион2019!$17:$17,Функцион2019!$23:$23,Функцион2019!$28:$28,Функцион2019!$35:$38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Вед2019!$30:$32,Вед2019!$128:$136,Вед2019!$176:$177,Вед2019!$197:$199,Вед2019!$216:$222</formula>
    <oldFormula>Вед2019!$30:$32,Вед2019!$128:$136,Вед2019!$176:$177,Вед2019!$197:$199,Вед2019!$216:$222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c rId="7908" sId="1">
    <oc r="E177" t="inlineStr">
      <is>
        <t>0520100590</t>
      </is>
    </oc>
    <nc r="E177" t="inlineStr">
      <is>
        <t>0520100540</t>
      </is>
    </nc>
  </rcc>
  <rcc rId="7909" sId="1">
    <oc r="E176" t="inlineStr">
      <is>
        <t>0520100590</t>
      </is>
    </oc>
    <nc r="E176" t="inlineStr">
      <is>
        <t>0520100540</t>
      </is>
    </nc>
  </rcc>
  <rcc rId="7910" sId="1" numFmtId="4">
    <oc r="F176">
      <v>111</v>
    </oc>
    <nc r="F176">
      <v>540</v>
    </nc>
  </rcc>
  <rcc rId="7911" sId="1" numFmtId="4">
    <oc r="F177">
      <v>119</v>
    </oc>
    <nc r="F177">
      <v>540</v>
    </nc>
  </rcc>
  <rcc rId="7912" sId="1">
    <oc r="E175" t="inlineStr">
      <is>
        <t>0520100590</t>
      </is>
    </oc>
    <nc r="E175" t="inlineStr">
      <is>
        <t>0520100540</t>
      </is>
    </nc>
  </rcc>
  <rcc rId="7913" sId="1">
    <oc r="E173" t="inlineStr">
      <is>
        <t>0520100590</t>
      </is>
    </oc>
    <nc r="E173" t="inlineStr">
      <is>
        <t>0520100000</t>
      </is>
    </nc>
  </rcc>
  <rcc rId="7914" sId="1">
    <oc r="E174" t="inlineStr">
      <is>
        <t>0520100590</t>
      </is>
    </oc>
    <nc r="E174" t="inlineStr">
      <is>
        <t>0520100540</t>
      </is>
    </nc>
  </rcc>
  <rcc rId="7915" sId="1" numFmtId="4">
    <oc r="F175">
      <v>110</v>
    </oc>
    <nc r="F175">
      <v>540</v>
    </nc>
  </rcc>
  <rcc rId="7916" sId="1" numFmtId="4">
    <oc r="F174">
      <v>100</v>
    </oc>
    <nc r="F174">
      <v>500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Функцион2019!$17:$17,Функцион2019!$23:$23,Функцион2019!$28:$28,Функцион2019!$35:$38</formula>
    <oldFormula>Функцион2019!$17:$17,Функцион2019!$23:$23,Функцион2019!$28:$28,Функцион2019!$35:$38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Вед2019!$30:$32,Вед2019!$128:$136,Вед2019!$176:$177,Вед2019!$197:$199,Вед2019!$216:$222</formula>
    <oldFormula>Вед2019!$30:$32,Вед2019!$128:$136,Вед2019!$197:$199,Вед2019!$216:$222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42111.xml><?xml version="1.0" encoding="utf-8"?>
<revisions xmlns="http://schemas.openxmlformats.org/spreadsheetml/2006/main" xmlns:r="http://schemas.openxmlformats.org/officeDocument/2006/relationships">
  <rcc rId="7821" sId="1">
    <oc r="E165" t="inlineStr">
      <is>
        <t>0240195550</t>
      </is>
    </oc>
    <nc r="E165" t="inlineStr">
      <is>
        <t>0240182420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Rows" hidden="1" oldHidden="1">
    <formula>Вед2019!$30:$32,Вед2019!$125:$133,Вед2019!$194:$196</formula>
    <oldFormula>Вед2019!$30:$32,Вед2019!$125:$133,Вед2019!$194:$196</oldFormula>
  </rdn>
  <rdn rId="0" localSheetId="1" customView="1" name="Z_4F39DA5C_9059_406E_9F89_B6E20F660542_.wvu.FilterData" hidden="1" oldHidden="1">
    <formula>Вед2019!$E$1:$E$349</formula>
    <oldFormula>Вед2019!$E$1:$E$349</oldFormula>
  </rdn>
  <rcv guid="{4F39DA5C-9059-406E-9F89-B6E20F660542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Функцион2019!$17:$17,Функцион2019!$23:$23,Функцион2019!$35:$38</formula>
    <oldFormula>Функцион2019!$17:$17,Функцион2019!$23:$23,Функцион2019!$35:$38</oldFormula>
  </rdn>
  <rdn rId="0" localSheetId="1" customView="1" name="Z_4F39DA5C_9059_406E_9F89_B6E20F660542_.wvu.PrintArea" hidden="1" oldHidden="1">
    <formula>Вед2019!$A$1:$H$228</formula>
    <oldFormula>Вед2019!$A$1:$H$228</oldFormula>
  </rdn>
  <rdn rId="0" localSheetId="1" customView="1" name="Z_4F39DA5C_9059_406E_9F89_B6E20F660542_.wvu.Rows" hidden="1" oldHidden="1">
    <formula>Вед2019!$32:$32,Вед2019!$128:$136,Вед2019!$179:$180,Вед2019!$203:$205,Вед2019!$222:$228</formula>
    <oldFormula>Вед2019!$32:$32,Вед2019!$128:$136,Вед2019!$179:$180,Вед2019!$203:$205,Вед2019!$222:$228</oldFormula>
  </rdn>
  <rdn rId="0" localSheetId="1" customView="1" name="Z_4F39DA5C_9059_406E_9F89_B6E20F660542_.wvu.FilterData" hidden="1" oldHidden="1">
    <formula>Вед2019!$E$1:$E$358</formula>
    <oldFormula>Вед2019!$E$1:$E$358</oldFormula>
  </rdn>
  <rcv guid="{4F39DA5C-9059-406E-9F89-B6E20F660542}" action="add"/>
</revisions>
</file>

<file path=xl/revisions/revisionLog1431.xml><?xml version="1.0" encoding="utf-8"?>
<revisions xmlns="http://schemas.openxmlformats.org/spreadsheetml/2006/main" xmlns:r="http://schemas.openxmlformats.org/officeDocument/2006/relationships">
  <rcc rId="7932" sId="1">
    <oc r="G163">
      <f>500000+460000+105300</f>
    </oc>
    <nc r="G163">
      <f>500000+105300</f>
    </nc>
  </rcc>
  <rcc rId="7933" sId="1" numFmtId="4">
    <oc r="G152">
      <v>1600000</v>
    </oc>
    <nc r="G152">
      <v>1400000</v>
    </nc>
  </rcc>
  <rcc rId="7934" sId="1" numFmtId="4">
    <nc r="G31">
      <v>239733</v>
    </nc>
  </rcc>
  <rfmt sheetId="1" sqref="A30:XFD31">
    <dxf>
      <fill>
        <patternFill patternType="none">
          <bgColor auto="1"/>
        </patternFill>
      </fill>
    </dxf>
  </rfmt>
  <rrc rId="7935" sId="1" ref="A169:XFD169" action="insertRow">
    <undo index="8" exp="area" ref3D="1" dr="$A$216:$XFD$222" dn="Z_4F39DA5C_9059_406E_9F89_B6E20F660542_.wvu.Rows" sId="1"/>
    <undo index="6" exp="area" ref3D="1" dr="$A$197:$XFD$199" dn="Z_4F39DA5C_9059_406E_9F89_B6E20F660542_.wvu.Rows" sId="1"/>
    <undo index="4" exp="area" ref3D="1" dr="$A$176:$XFD$177" dn="Z_4F39DA5C_9059_406E_9F89_B6E20F660542_.wvu.Rows" sId="1"/>
    <undo index="6" exp="area" ref3D="1" dr="$A$196:$XFD$199" dn="Z_92CDF3B4_C714_4C4F_B6E7_8E2145A85B5B_.wvu.Rows" sId="1"/>
  </rrc>
  <rrc rId="7936" sId="1" ref="A169:XFD169" action="insertRow">
    <undo index="8" exp="area" ref3D="1" dr="$A$217:$XFD$223" dn="Z_4F39DA5C_9059_406E_9F89_B6E20F660542_.wvu.Rows" sId="1"/>
    <undo index="6" exp="area" ref3D="1" dr="$A$198:$XFD$200" dn="Z_4F39DA5C_9059_406E_9F89_B6E20F660542_.wvu.Rows" sId="1"/>
    <undo index="4" exp="area" ref3D="1" dr="$A$177:$XFD$178" dn="Z_4F39DA5C_9059_406E_9F89_B6E20F660542_.wvu.Rows" sId="1"/>
    <undo index="6" exp="area" ref3D="1" dr="$A$197:$XFD$200" dn="Z_92CDF3B4_C714_4C4F_B6E7_8E2145A85B5B_.wvu.Rows" sId="1"/>
  </rrc>
  <rrc rId="7937" sId="1" ref="A169:XFD169" action="insertRow">
    <undo index="8" exp="area" ref3D="1" dr="$A$218:$XFD$224" dn="Z_4F39DA5C_9059_406E_9F89_B6E20F660542_.wvu.Rows" sId="1"/>
    <undo index="6" exp="area" ref3D="1" dr="$A$199:$XFD$201" dn="Z_4F39DA5C_9059_406E_9F89_B6E20F660542_.wvu.Rows" sId="1"/>
    <undo index="4" exp="area" ref3D="1" dr="$A$178:$XFD$179" dn="Z_4F39DA5C_9059_406E_9F89_B6E20F660542_.wvu.Rows" sId="1"/>
    <undo index="6" exp="area" ref3D="1" dr="$A$198:$XFD$201" dn="Z_92CDF3B4_C714_4C4F_B6E7_8E2145A85B5B_.wvu.Rows" sId="1"/>
  </rrc>
  <rfmt sheetId="1" sqref="A169:XFD169" start="0" length="2147483647">
    <dxf>
      <font>
        <b/>
      </font>
    </dxf>
  </rfmt>
  <rcc rId="7938" sId="1">
    <nc r="A169" t="inlineStr">
      <is>
        <t>Другие вопросы в области жилищно-коммунального хозяйства</t>
      </is>
    </nc>
  </rcc>
  <rcc rId="7939" sId="1" numFmtId="4">
    <nc r="B169">
      <v>650</v>
    </nc>
  </rcc>
  <rcc rId="7940" sId="1" numFmtId="4">
    <nc r="C169">
      <v>5</v>
    </nc>
  </rcc>
  <rcc rId="7941" sId="1">
    <nc r="D169" t="inlineStr">
      <is>
        <t>05</t>
      </is>
    </nc>
  </rcc>
  <rcc rId="7942" sId="1">
    <nc r="E169" t="inlineStr">
      <is>
        <t>070000000</t>
      </is>
    </nc>
  </rcc>
  <rcc rId="7943" sId="1" numFmtId="4">
    <nc r="C170">
      <v>5</v>
    </nc>
  </rcc>
  <rcc rId="7944" sId="1">
    <nc r="D170" t="inlineStr">
      <is>
        <t>05</t>
      </is>
    </nc>
  </rcc>
  <rcc rId="7945" sId="1">
    <nc r="E170" t="inlineStr">
      <is>
        <t>0700100000</t>
      </is>
    </nc>
  </rcc>
  <rcc rId="7946" sId="1">
    <nc r="E171" t="inlineStr">
      <is>
        <t>0700102040</t>
      </is>
    </nc>
  </rcc>
  <rcc rId="7947" sId="1" numFmtId="4">
    <nc r="F171">
      <v>540</v>
    </nc>
  </rcc>
  <rcc rId="7948" sId="1" numFmtId="4">
    <nc r="G171">
      <v>421930</v>
    </nc>
  </rcc>
  <rcc rId="7949" sId="1" numFmtId="4">
    <nc r="B170">
      <v>650</v>
    </nc>
  </rcc>
  <rcc rId="7950" sId="1" numFmtId="4">
    <nc r="B171">
      <v>650</v>
    </nc>
  </rcc>
  <rcc rId="7951" sId="1" numFmtId="4">
    <nc r="C171">
      <v>5</v>
    </nc>
  </rcc>
  <rcc rId="7952" sId="1">
    <nc r="D171" t="inlineStr">
      <is>
        <t>05</t>
      </is>
    </nc>
  </rcc>
  <rcc rId="7953" sId="1" numFmtId="4">
    <nc r="F170">
      <v>500</v>
    </nc>
  </rcc>
  <rcc rId="7954" sId="1">
    <nc r="G170">
      <f>G171</f>
    </nc>
  </rcc>
  <rcc rId="7955" sId="1">
    <nc r="G169">
      <f>G170</f>
    </nc>
  </rcc>
  <rcc rId="7956" sId="1">
    <oc r="G127">
      <f>G128+G137+G145</f>
    </oc>
    <nc r="G127">
      <f>G128+G137+G145+G169</f>
    </nc>
  </rcc>
  <rcc rId="7957" sId="1">
    <nc r="A170" t="inlineStr">
      <is>
        <t>Иные межбюджетные трансферты</t>
      </is>
    </nc>
  </rcc>
  <rcc rId="7958" sId="1">
    <nc r="A171" t="inlineStr">
      <is>
        <t>Безмозмездные перечисления бюджетам (администрирование)</t>
      </is>
    </nc>
  </rcc>
  <rcc rId="7959" sId="1">
    <oc r="A31" t="inlineStr">
      <is>
        <t>Иные межбюджетные трансферты</t>
      </is>
    </oc>
    <nc r="A31" t="inlineStr">
      <is>
        <t>Безмозмездные перечисления бюджетам (администрирование)</t>
      </is>
    </nc>
  </rcc>
  <rrc rId="7960" sId="1" ref="A181:XFD181" action="insertRow">
    <undo index="8" exp="area" ref3D="1" dr="$A$219:$XFD$225" dn="Z_4F39DA5C_9059_406E_9F89_B6E20F660542_.wvu.Rows" sId="1"/>
    <undo index="6" exp="area" ref3D="1" dr="$A$200:$XFD$202" dn="Z_4F39DA5C_9059_406E_9F89_B6E20F660542_.wvu.Rows" sId="1"/>
    <undo index="6" exp="area" ref3D="1" dr="$A$199:$XFD$202" dn="Z_92CDF3B4_C714_4C4F_B6E7_8E2145A85B5B_.wvu.Rows" sId="1"/>
  </rr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Функцион2019!$17:$17,Функцион2019!$23:$23,Функцион2019!$28:$28,Функцион2019!$35:$38</formula>
    <oldFormula>Функцион2019!$17:$17,Функцион2019!$23:$23,Функцион2019!$28:$28,Функцион2019!$35:$38</oldFormula>
  </rdn>
  <rdn rId="0" localSheetId="1" customView="1" name="Z_4F39DA5C_9059_406E_9F89_B6E20F660542_.wvu.PrintArea" hidden="1" oldHidden="1">
    <formula>Вед2019!$A$1:$H$226</formula>
    <oldFormula>Вед2019!$A$1:$H$226</oldFormula>
  </rdn>
  <rdn rId="0" localSheetId="1" customView="1" name="Z_4F39DA5C_9059_406E_9F89_B6E20F660542_.wvu.Rows" hidden="1" oldHidden="1">
    <formula>Вед2019!$32:$32,Вед2019!$128:$136,Вед2019!$179:$180,Вед2019!$201:$203,Вед2019!$220:$226</formula>
    <oldFormula>Вед2019!$30:$32,Вед2019!$128:$136,Вед2019!$179:$180,Вед2019!$201:$203,Вед2019!$220:$226</oldFormula>
  </rdn>
  <rdn rId="0" localSheetId="1" customView="1" name="Z_4F39DA5C_9059_406E_9F89_B6E20F660542_.wvu.FilterData" hidden="1" oldHidden="1">
    <formula>Вед2019!$E$1:$E$356</formula>
    <oldFormula>Вед2019!$E$1:$E$356</oldFormula>
  </rdn>
  <rcv guid="{4F39DA5C-9059-406E-9F89-B6E20F660542}" action="add"/>
</revisions>
</file>

<file path=xl/revisions/revisionLog144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Функцион2019!$17:$17,Функцион2019!$23:$23,Функцион2019!$35:$38</formula>
    <oldFormula>Функцион2019!$17:$17,Функцион2019!$23:$23,Функцион2019!$35:$38</oldFormula>
  </rdn>
  <rdn rId="0" localSheetId="1" customView="1" name="Z_4F39DA5C_9059_406E_9F89_B6E20F660542_.wvu.PrintArea" hidden="1" oldHidden="1">
    <formula>Вед2019!$A$1:$H$228</formula>
    <oldFormula>Вед2019!$A$1:$H$228</oldFormula>
  </rdn>
  <rdn rId="0" localSheetId="1" customView="1" name="Z_4F39DA5C_9059_406E_9F89_B6E20F660542_.wvu.Rows" hidden="1" oldHidden="1">
    <formula>Вед2019!$32:$32,Вед2019!$128:$136,Вед2019!$179:$180,Вед2019!$203:$205,Вед2019!$222:$228</formula>
    <oldFormula>Вед2019!$32:$32,Вед2019!$128:$136,Вед2019!$179:$180,Вед2019!$203:$205,Вед2019!$222:$228</oldFormula>
  </rdn>
  <rdn rId="0" localSheetId="1" customView="1" name="Z_4F39DA5C_9059_406E_9F89_B6E20F660542_.wvu.FilterData" hidden="1" oldHidden="1">
    <formula>Вед2019!$E$1:$E$358</formula>
    <oldFormula>Вед2019!$E$1:$E$358</oldFormula>
  </rdn>
  <rcv guid="{4F39DA5C-9059-406E-9F89-B6E20F660542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rc rId="8468" sId="1" ref="A66:XFD66" action="insertRow"/>
  <rcc rId="8469" sId="1" numFmtId="4">
    <nc r="B66">
      <v>650</v>
    </nc>
  </rcc>
  <rcc rId="8470" sId="1" numFmtId="4">
    <nc r="C66">
      <v>1</v>
    </nc>
  </rcc>
  <rcc rId="8471" sId="1" numFmtId="4">
    <nc r="D66">
      <v>13</v>
    </nc>
  </rcc>
  <rcc rId="8472" sId="1">
    <nc r="E66" t="inlineStr">
      <is>
        <t>0900100590</t>
      </is>
    </nc>
  </rcc>
  <rcc rId="8473" sId="1" numFmtId="4">
    <nc r="F66">
      <v>244</v>
    </nc>
  </rcc>
  <rrc rId="8474" sId="1" ref="A66:XFD66" action="insertRow"/>
  <rcc rId="8475" sId="1" numFmtId="4">
    <nc r="F66">
      <v>240</v>
    </nc>
  </rcc>
  <rcc rId="8476" sId="1" numFmtId="4">
    <nc r="G67">
      <v>22700</v>
    </nc>
  </rcc>
  <rcc rId="8477" sId="1">
    <nc r="A67" t="inlineStr">
      <is>
        <t>Прочая закупка товаров,работ и услуг для обеспечения государственных(муниципальных )нужд</t>
      </is>
    </nc>
  </rcc>
  <rcc rId="8478" sId="1" odxf="1" dxf="1">
    <nc r="A66" t="inlineStr">
      <is>
        <t>Иные закупки товаров,работ и услуг для обеспечения государственных(муниципальных )нужд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479" sId="1">
    <nc r="G66">
      <f>G67</f>
    </nc>
  </rcc>
  <rcc rId="8480" sId="1" numFmtId="4">
    <nc r="B66">
      <v>650</v>
    </nc>
  </rcc>
  <rcc rId="8481" sId="1" numFmtId="4">
    <nc r="C66">
      <v>1</v>
    </nc>
  </rcc>
  <rcc rId="8482" sId="1" numFmtId="4">
    <nc r="D66">
      <v>13</v>
    </nc>
  </rcc>
  <rcc rId="8483" sId="1">
    <nc r="E66" t="inlineStr">
      <is>
        <t>0900100590</t>
      </is>
    </nc>
  </rcc>
  <rcc rId="8484" sId="1">
    <oc r="G57">
      <f>G58+G62</f>
    </oc>
    <nc r="G57">
      <f>G58+G62+G66</f>
    </nc>
  </rcc>
  <rcc rId="8485" sId="1">
    <oc r="E58" t="inlineStr">
      <is>
        <t>0900100590</t>
      </is>
    </oc>
    <nc r="E58" t="inlineStr">
      <is>
        <t>0900100000</t>
      </is>
    </nc>
  </rcc>
  <rcc rId="8486" sId="1" numFmtId="4">
    <oc r="F58">
      <v>100</v>
    </oc>
    <nc r="F58"/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Вед2019!$A$10:$H$212</formula>
    <oldFormula>Вед2019!$A$10:$H$212</oldFormula>
  </rdn>
  <rcv guid="{4F39DA5C-9059-406E-9F89-B6E20F660542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rc rId="8359" sId="1" ref="A62:XFD65" action="insertRow">
    <undo index="4" exp="area" ref3D="1" dr="$A$174:$XFD$179" dn="Z_4F39DA5C_9059_406E_9F89_B6E20F660542_.wvu.Rows" sId="1"/>
    <undo index="2" exp="area" ref3D="1" dr="$A$126:$XFD$134" dn="Z_4F39DA5C_9059_406E_9F89_B6E20F660542_.wvu.Rows" sId="1"/>
    <undo index="4" exp="area" ref3D="1" dr="$A$126:$XFD$134" dn="Z_92CDF3B4_C714_4C4F_B6E7_8E2145A85B5B_.wvu.Rows" sId="1"/>
  </rrc>
  <rcc rId="8360" sId="1">
    <nc r="A62" t="inlineStr">
      <is>
    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    </is>
    </nc>
  </rcc>
  <rcc rId="8361" sId="1" numFmtId="4">
    <nc r="B62">
      <v>650</v>
    </nc>
  </rcc>
  <rcc rId="8362" sId="1" numFmtId="4">
    <nc r="C62">
      <v>1</v>
    </nc>
  </rcc>
  <rcc rId="8363" sId="1" numFmtId="4">
    <nc r="D62">
      <v>13</v>
    </nc>
  </rcc>
  <rcc rId="8364" sId="1" odxf="1" dxf="1" numFmtId="4">
    <nc r="F62">
      <v>100</v>
    </nc>
    <odxf>
      <font>
        <name val="Times New Roman Cyr"/>
        <scheme val="none"/>
      </font>
      <fill>
        <patternFill patternType="none">
          <bgColor indexed="65"/>
        </patternFill>
      </fill>
    </odxf>
    <ndxf>
      <font>
        <name val="Times New Roman Cyr"/>
        <scheme val="none"/>
      </font>
      <fill>
        <patternFill patternType="solid">
          <bgColor theme="0"/>
        </patternFill>
      </fill>
    </ndxf>
  </rcc>
  <rcc rId="8365" sId="1" odxf="1" dxf="1">
    <nc r="G62">
      <f>G63</f>
    </nc>
    <odxf>
      <font>
        <name val="Times New Roman Cyr"/>
        <scheme val="none"/>
      </font>
      <fill>
        <patternFill patternType="none">
          <bgColor indexed="65"/>
        </patternFill>
      </fill>
    </odxf>
    <ndxf>
      <font>
        <name val="Times New Roman Cyr"/>
        <scheme val="none"/>
      </font>
      <fill>
        <patternFill patternType="solid">
          <bgColor theme="0"/>
        </patternFill>
      </fill>
    </ndxf>
  </rcc>
  <rfmt sheetId="1" sqref="H62" start="0" length="0">
    <dxf>
      <font>
        <b/>
        <name val="Times New Roman Cyr"/>
        <scheme val="none"/>
      </font>
      <fill>
        <patternFill patternType="solid">
          <bgColor theme="0"/>
        </patternFill>
      </fill>
      <protection hidden="1"/>
    </dxf>
  </rfmt>
  <rfmt sheetId="1" sqref="I62" start="0" length="0">
    <dxf>
      <fill>
        <patternFill patternType="solid">
          <bgColor theme="4" tint="0.79998168889431442"/>
        </patternFill>
      </fill>
    </dxf>
  </rfmt>
  <rfmt sheetId="1" sqref="J62" start="0" length="0">
    <dxf>
      <fill>
        <patternFill patternType="solid">
          <bgColor theme="4" tint="0.79998168889431442"/>
        </patternFill>
      </fill>
    </dxf>
  </rfmt>
  <rfmt sheetId="1" sqref="A62:XFD62" start="0" length="0">
    <dxf>
      <fill>
        <patternFill patternType="solid">
          <bgColor theme="4" tint="0.79998168889431442"/>
        </patternFill>
      </fill>
    </dxf>
  </rfmt>
  <rcc rId="8366" sId="1">
    <nc r="A63" t="inlineStr">
      <is>
        <t>Расходы на выплату персоналу казенных учреждений</t>
      </is>
    </nc>
  </rcc>
  <rcc rId="8367" sId="1" numFmtId="4">
    <nc r="B63">
      <v>650</v>
    </nc>
  </rcc>
  <rcc rId="8368" sId="1" numFmtId="4">
    <nc r="C63">
      <v>1</v>
    </nc>
  </rcc>
  <rcc rId="8369" sId="1" numFmtId="4">
    <nc r="D63">
      <v>13</v>
    </nc>
  </rcc>
  <rcc rId="8370" sId="1" odxf="1" dxf="1" numFmtId="4">
    <nc r="F63">
      <v>110</v>
    </nc>
    <odxf>
      <font>
        <name val="Times New Roman Cyr"/>
        <scheme val="none"/>
      </font>
      <fill>
        <patternFill patternType="none">
          <bgColor indexed="65"/>
        </patternFill>
      </fill>
    </odxf>
    <ndxf>
      <font>
        <name val="Times New Roman Cyr"/>
        <scheme val="none"/>
      </font>
      <fill>
        <patternFill patternType="solid">
          <bgColor theme="0"/>
        </patternFill>
      </fill>
    </ndxf>
  </rcc>
  <rcc rId="8371" sId="1" odxf="1" dxf="1">
    <nc r="G63">
      <f>G64+G65</f>
    </nc>
    <odxf>
      <font>
        <name val="Times New Roman Cyr"/>
        <scheme val="none"/>
      </font>
      <fill>
        <patternFill patternType="none">
          <bgColor indexed="65"/>
        </patternFill>
      </fill>
    </odxf>
    <ndxf>
      <font>
        <name val="Times New Roman Cyr"/>
        <scheme val="none"/>
      </font>
      <fill>
        <patternFill patternType="solid">
          <bgColor theme="0"/>
        </patternFill>
      </fill>
    </ndxf>
  </rcc>
  <rfmt sheetId="1" sqref="H63" start="0" length="0">
    <dxf>
      <font>
        <b/>
        <name val="Times New Roman Cyr"/>
        <scheme val="none"/>
      </font>
      <fill>
        <patternFill patternType="solid">
          <bgColor theme="0"/>
        </patternFill>
      </fill>
      <protection hidden="1"/>
    </dxf>
  </rfmt>
  <rfmt sheetId="1" sqref="I63" start="0" length="0">
    <dxf>
      <fill>
        <patternFill patternType="solid">
          <bgColor theme="4" tint="0.79998168889431442"/>
        </patternFill>
      </fill>
    </dxf>
  </rfmt>
  <rfmt sheetId="1" sqref="J63" start="0" length="0">
    <dxf>
      <fill>
        <patternFill patternType="solid">
          <bgColor theme="4" tint="0.79998168889431442"/>
        </patternFill>
      </fill>
    </dxf>
  </rfmt>
  <rfmt sheetId="1" sqref="A63:XFD63" start="0" length="0">
    <dxf>
      <fill>
        <patternFill patternType="solid">
          <bgColor theme="4" tint="0.79998168889431442"/>
        </patternFill>
      </fill>
    </dxf>
  </rfmt>
  <rcc rId="8372" sId="1">
    <nc r="A64" t="inlineStr">
      <is>
        <t>Фонд оплаты труда казенных учреждений.</t>
      </is>
    </nc>
  </rcc>
  <rcc rId="8373" sId="1" numFmtId="4">
    <nc r="B64">
      <v>650</v>
    </nc>
  </rcc>
  <rcc rId="8374" sId="1" numFmtId="4">
    <nc r="C64">
      <v>1</v>
    </nc>
  </rcc>
  <rcc rId="8375" sId="1" numFmtId="4">
    <nc r="D64">
      <v>13</v>
    </nc>
  </rcc>
  <rcc rId="8376" sId="1" numFmtId="4">
    <nc r="F64">
      <v>111</v>
    </nc>
  </rcc>
  <rcc rId="8377" sId="1">
    <nc r="A65" t="inlineStr">
      <is>
        <t>Взносы по обязательному социальному страхованию на выплаты по оплате труда работников и иные выплаты работникам казенных учреждений</t>
      </is>
    </nc>
  </rcc>
  <rcc rId="8378" sId="1" numFmtId="4">
    <nc r="B65">
      <v>650</v>
    </nc>
  </rcc>
  <rcc rId="8379" sId="1" numFmtId="4">
    <nc r="C65">
      <v>1</v>
    </nc>
  </rcc>
  <rcc rId="8380" sId="1" numFmtId="4">
    <nc r="D65">
      <v>13</v>
    </nc>
  </rcc>
  <rcc rId="8381" sId="1" numFmtId="4">
    <nc r="F65">
      <v>119</v>
    </nc>
  </rcc>
  <rcc rId="8382" sId="1">
    <nc r="E65" t="inlineStr">
      <is>
        <t>0900175150</t>
      </is>
    </nc>
  </rcc>
  <rcc rId="8383" sId="1">
    <nc r="E64" t="inlineStr">
      <is>
        <t>0900175150</t>
      </is>
    </nc>
  </rcc>
  <rcc rId="8384" sId="1">
    <nc r="E63" t="inlineStr">
      <is>
        <t>0900175150</t>
      </is>
    </nc>
  </rcc>
  <rcc rId="8385" sId="1">
    <nc r="E62" t="inlineStr">
      <is>
        <t>0900175150</t>
      </is>
    </nc>
  </rcc>
  <rcc rId="8386" sId="1" numFmtId="4">
    <nc r="G64">
      <v>129191.24</v>
    </nc>
  </rcc>
  <rcc rId="8387" sId="1" numFmtId="4">
    <nc r="G65">
      <v>39015.760000000002</v>
    </nc>
  </rcc>
  <rcc rId="8388" sId="1" numFmtId="4">
    <oc r="G60">
      <v>5473019.9699999997</v>
    </oc>
    <nc r="G60">
      <f>5473019.97-129191.24</f>
    </nc>
  </rcc>
  <rcc rId="8389" sId="1" numFmtId="4">
    <oc r="G61">
      <v>1652852.03</v>
    </oc>
    <nc r="G61">
      <f>1652852.03-39015.76</f>
    </nc>
  </rcc>
  <rcc rId="8390" sId="1">
    <oc r="G57">
      <f>G58</f>
    </oc>
    <nc r="G57">
      <f>G58+G62</f>
    </nc>
  </rcc>
  <rcc rId="8391" sId="1">
    <oc r="G56">
      <f>G60+G61</f>
    </oc>
    <nc r="G56">
      <f>G57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Вед2019!$A$1:$H$225</formula>
    <oldFormula>Вед2019!$A$1:$H$225</oldFormula>
  </rdn>
  <rdn rId="0" localSheetId="1" customView="1" name="Z_4F39DA5C_9059_406E_9F89_B6E20F660542_.wvu.Rows" hidden="1" oldHidden="1">
    <formula>Вед2019!$35:$35,Вед2019!$130:$138,Вед2019!$178:$183</formula>
    <oldFormula>Вед2019!$35:$35,Вед2019!$130:$138,Вед2019!$178:$183</oldFormula>
  </rdn>
  <rdn rId="0" localSheetId="1" customView="1" name="Z_4F39DA5C_9059_406E_9F89_B6E20F660542_.wvu.FilterData" hidden="1" oldHidden="1">
    <formula>Вед2019!$A$10:$H$225</formula>
    <oldFormula>Вед2019!$A$10:$H$225</oldFormula>
  </rdn>
  <rcv guid="{4F39DA5C-9059-406E-9F89-B6E20F660542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7581" sId="1" numFmtId="4">
    <oc r="G180">
      <f>G181+G182</f>
    </oc>
    <nc r="G180">
      <f>G181+G182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7550" sId="1" numFmtId="4">
    <oc r="G106">
      <v>3741000</v>
    </oc>
    <nc r="G106">
      <v>3366000</v>
    </nc>
  </rcc>
  <rcc rId="7551" sId="1">
    <oc r="G153">
      <f>500000+449664+460000+720000+105300</f>
    </oc>
    <nc r="G153">
      <f>700000+456050+460000+720000+105300</f>
    </nc>
  </rcc>
  <rcc rId="7552" sId="1" numFmtId="4">
    <oc r="G147">
      <v>200000</v>
    </oc>
    <nc r="G147">
      <v>368614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7543" sId="1" numFmtId="4">
    <oc r="G197">
      <v>8400</v>
    </oc>
    <nc r="G197">
      <v>92976</v>
    </nc>
  </rcc>
  <rcc rId="7544" sId="1" numFmtId="4">
    <oc r="G196">
      <v>27700</v>
    </oc>
    <nc r="G196">
      <v>307869</v>
    </nc>
  </rcc>
  <rcc rId="7545" sId="1" numFmtId="4">
    <oc r="G147">
      <v>358359</v>
    </oc>
    <nc r="G147">
      <v>200000</v>
    </nc>
  </rcc>
  <rcc rId="7546" sId="1">
    <oc r="G153">
      <f>700000+456050+460000+720000+105300</f>
    </oc>
    <nc r="G153">
      <f>500000+449664+460000+720000+105300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rc rId="8314" sId="1" ref="A181:XFD181" action="insertRow"/>
  <rcc rId="8315" sId="1" odxf="1" dxf="1">
    <nc r="A181" t="inlineStr">
      <is>
        <t>Иные межбюджетные трансферты</t>
      </is>
    </nc>
    <odxf>
      <border outline="0">
        <left/>
        <right/>
        <top/>
        <bottom/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316" sId="1" numFmtId="4">
    <nc r="B181">
      <v>650</v>
    </nc>
  </rcc>
  <rcc rId="8317" sId="1" numFmtId="4">
    <nc r="C181">
      <v>7</v>
    </nc>
  </rcc>
  <rcc rId="8318" sId="1">
    <nc r="D181" t="inlineStr">
      <is>
        <t>07</t>
      </is>
    </nc>
  </rcc>
  <rcc rId="8319" sId="1">
    <nc r="E181" t="inlineStr">
      <is>
        <t>0700175150</t>
      </is>
    </nc>
  </rcc>
  <rcc rId="8320" sId="1">
    <oc r="G180">
      <f>3196+210018</f>
    </oc>
    <nc r="G180">
      <f>3196+210018-13300</f>
    </nc>
  </rcc>
  <rcc rId="8321" sId="1" numFmtId="4">
    <nc r="G181">
      <v>13300</v>
    </nc>
  </rcc>
  <rcc rId="8322" sId="1">
    <oc r="G178">
      <f>G179</f>
    </oc>
    <nc r="G178">
      <f>G179+G181</f>
    </nc>
  </rcc>
  <rcc rId="8323" sId="1" numFmtId="4">
    <nc r="F181">
      <v>540</v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Вед2019!$A$1:$H$218</formula>
    <oldFormula>Вед2019!$A$1:$H$218</oldFormula>
  </rdn>
  <rdn rId="0" localSheetId="1" customView="1" name="Z_4F39DA5C_9059_406E_9F89_B6E20F660542_.wvu.Rows" hidden="1" oldHidden="1">
    <formula>Вед2019!$32:$32,Вед2019!$123:$131,Вед2019!$171:$176</formula>
    <oldFormula>Вед2019!$32:$32,Вед2019!$123:$131,Вед2019!$171:$176</oldFormula>
  </rdn>
  <rdn rId="0" localSheetId="1" customView="1" name="Z_4F39DA5C_9059_406E_9F89_B6E20F660542_.wvu.FilterData" hidden="1" oldHidden="1">
    <formula>Вед2019!$A$10:$H$218</formula>
    <oldFormula>Вед2019!$A$10:$H$218</oldFormula>
  </rdn>
  <rcv guid="{4F39DA5C-9059-406E-9F89-B6E20F660542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rc rId="8228" sId="1" ref="A80:XFD80" action="deleteRow">
    <undo index="0" exp="ref" ref3D="1" v="1" dr="G80" r="D17" sId="2"/>
    <undo index="3" exp="ref" v="1" dr="G80" r="G66" sId="1"/>
    <undo index="6" exp="area" ref3D="1" dr="$A$204:$XFD$207" dn="Z_92CDF3B4_C714_4C4F_B6E7_8E2145A85B5B_.wvu.Rows" sId="1"/>
    <undo index="4" exp="area" ref3D="1" dr="$A$128:$XFD$136" dn="Z_92CDF3B4_C714_4C4F_B6E7_8E2145A85B5B_.wvu.Rows" sId="1"/>
    <undo index="2" exp="area" ref3D="1" dr="$A$80:$XFD$85" dn="Z_92CDF3B4_C714_4C4F_B6E7_8E2145A85B5B_.wvu.Rows" sId="1"/>
    <undo index="6" exp="area" ref3D="1" dr="$A$205:$XFD$207" dn="Z_4F39DA5C_9059_406E_9F89_B6E20F660542_.wvu.Rows" sId="1"/>
    <undo index="4" exp="area" ref3D="1" dr="$A$176:$XFD$181" dn="Z_4F39DA5C_9059_406E_9F89_B6E20F660542_.wvu.Rows" sId="1"/>
    <undo index="2" exp="area" ref3D="1" dr="$A$128:$XFD$136" dn="Z_4F39DA5C_9059_406E_9F89_B6E20F660542_.wvu.Rows" sId="1"/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80" t="inlineStr">
        <is>
          <t>Защита населения и территории от чрезвычайных ситуаций природного и техногенного характера, гражданская оборона</t>
        </is>
      </nc>
      <ndxf>
        <font>
          <b/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80">
        <v>650</v>
      </nc>
      <ndxf>
        <font>
          <b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80">
        <v>3</v>
      </nc>
      <ndxf>
        <font>
          <b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80">
        <v>9</v>
      </nc>
      <ndxf>
        <font>
          <b/>
          <name val="Times New Roman Cyr"/>
          <scheme val="none"/>
        </font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E80" start="0" length="0">
      <dxf>
        <font>
          <b/>
          <name val="Times New Roman Cyr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80" start="0" length="0">
      <dxf>
        <font>
          <b/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80">
        <f>G81</f>
      </nc>
      <ndxf>
        <font>
          <b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80" start="0" length="0">
      <dxf>
        <font>
          <b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229" sId="1" ref="A80:XFD80" action="deleteRow">
    <undo index="6" exp="area" ref3D="1" dr="$A$203:$XFD$206" dn="Z_92CDF3B4_C714_4C4F_B6E7_8E2145A85B5B_.wvu.Rows" sId="1"/>
    <undo index="4" exp="area" ref3D="1" dr="$A$127:$XFD$135" dn="Z_92CDF3B4_C714_4C4F_B6E7_8E2145A85B5B_.wvu.Rows" sId="1"/>
    <undo index="2" exp="area" ref3D="1" dr="$A$80:$XFD$84" dn="Z_92CDF3B4_C714_4C4F_B6E7_8E2145A85B5B_.wvu.Rows" sId="1"/>
    <undo index="6" exp="area" ref3D="1" dr="$A$204:$XFD$206" dn="Z_4F39DA5C_9059_406E_9F89_B6E20F660542_.wvu.Rows" sId="1"/>
    <undo index="4" exp="area" ref3D="1" dr="$A$175:$XFD$180" dn="Z_4F39DA5C_9059_406E_9F89_B6E20F660542_.wvu.Rows" sId="1"/>
    <undo index="2" exp="area" ref3D="1" dr="$A$127:$XFD$135" dn="Z_4F39DA5C_9059_406E_9F89_B6E20F660542_.wvu.Rows" sId="1"/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80" t="inlineStr">
        <is>
          <t>Непрограммные расходы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80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80">
        <v>3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80">
        <v>9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80" t="inlineStr">
        <is>
          <t>6000000000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80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80">
        <f>G81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8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230" sId="1" ref="A80:XFD80" action="deleteRow">
    <undo index="6" exp="area" ref3D="1" dr="$A$202:$XFD$205" dn="Z_92CDF3B4_C714_4C4F_B6E7_8E2145A85B5B_.wvu.Rows" sId="1"/>
    <undo index="4" exp="area" ref3D="1" dr="$A$126:$XFD$134" dn="Z_92CDF3B4_C714_4C4F_B6E7_8E2145A85B5B_.wvu.Rows" sId="1"/>
    <undo index="2" exp="area" ref3D="1" dr="$A$80:$XFD$83" dn="Z_92CDF3B4_C714_4C4F_B6E7_8E2145A85B5B_.wvu.Rows" sId="1"/>
    <undo index="6" exp="area" ref3D="1" dr="$A$203:$XFD$205" dn="Z_4F39DA5C_9059_406E_9F89_B6E20F660542_.wvu.Rows" sId="1"/>
    <undo index="4" exp="area" ref3D="1" dr="$A$174:$XFD$179" dn="Z_4F39DA5C_9059_406E_9F89_B6E20F660542_.wvu.Rows" sId="1"/>
    <undo index="2" exp="area" ref3D="1" dr="$A$126:$XFD$134" dn="Z_4F39DA5C_9059_406E_9F89_B6E20F660542_.wvu.Rows" sId="1"/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80" t="inlineStr">
        <is>
          <t>Мероприятия по предупреждению и ликвидации последствий ЧС и стихийных бедствий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80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80">
        <v>3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80">
        <v>9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80" t="inlineStr">
        <is>
          <t>6000002190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80" start="0" length="0">
      <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>
      <nc r="G80">
        <f>G81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8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231" sId="1" ref="A80:XFD80" action="deleteRow">
    <undo index="6" exp="area" ref3D="1" dr="$A$201:$XFD$204" dn="Z_92CDF3B4_C714_4C4F_B6E7_8E2145A85B5B_.wvu.Rows" sId="1"/>
    <undo index="4" exp="area" ref3D="1" dr="$A$125:$XFD$133" dn="Z_92CDF3B4_C714_4C4F_B6E7_8E2145A85B5B_.wvu.Rows" sId="1"/>
    <undo index="2" exp="area" ref3D="1" dr="$A$80:$XFD$82" dn="Z_92CDF3B4_C714_4C4F_B6E7_8E2145A85B5B_.wvu.Rows" sId="1"/>
    <undo index="6" exp="area" ref3D="1" dr="$A$202:$XFD$204" dn="Z_4F39DA5C_9059_406E_9F89_B6E20F660542_.wvu.Rows" sId="1"/>
    <undo index="4" exp="area" ref3D="1" dr="$A$173:$XFD$178" dn="Z_4F39DA5C_9059_406E_9F89_B6E20F660542_.wvu.Rows" sId="1"/>
    <undo index="2" exp="area" ref3D="1" dr="$A$125:$XFD$133" dn="Z_4F39DA5C_9059_406E_9F89_B6E20F660542_.wvu.Rows" sId="1"/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80" t="inlineStr">
        <is>
          <t>Закупка товаров, работ и услуг для обеспечения государственных (муниципальных) 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80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80">
        <v>3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80">
        <v>9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80" t="inlineStr">
        <is>
          <t>6000002190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80">
        <v>200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80">
        <f>G81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8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232" sId="1" ref="A80:XFD80" action="deleteRow">
    <undo index="6" exp="area" ref3D="1" dr="$A$200:$XFD$203" dn="Z_92CDF3B4_C714_4C4F_B6E7_8E2145A85B5B_.wvu.Rows" sId="1"/>
    <undo index="4" exp="area" ref3D="1" dr="$A$124:$XFD$132" dn="Z_92CDF3B4_C714_4C4F_B6E7_8E2145A85B5B_.wvu.Rows" sId="1"/>
    <undo index="2" exp="area" ref3D="1" dr="$A$80:$XFD$81" dn="Z_92CDF3B4_C714_4C4F_B6E7_8E2145A85B5B_.wvu.Rows" sId="1"/>
    <undo index="6" exp="area" ref3D="1" dr="$A$201:$XFD$203" dn="Z_4F39DA5C_9059_406E_9F89_B6E20F660542_.wvu.Rows" sId="1"/>
    <undo index="4" exp="area" ref3D="1" dr="$A$172:$XFD$177" dn="Z_4F39DA5C_9059_406E_9F89_B6E20F660542_.wvu.Rows" sId="1"/>
    <undo index="2" exp="area" ref3D="1" dr="$A$124:$XFD$132" dn="Z_4F39DA5C_9059_406E_9F89_B6E20F660542_.wvu.Rows" sId="1"/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80" t="inlineStr">
        <is>
          <t>Иные закупки товаров,работ и услуг для обеспечения государственных(муниципальных )нужд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80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80">
        <v>3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80">
        <v>9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80" t="inlineStr">
        <is>
          <t>6000002190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80">
        <v>240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80">
        <f>G81</f>
      </nc>
      <n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H8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8233" sId="1" ref="A80:XFD80" action="deleteRow">
    <undo index="6" exp="area" ref3D="1" dr="$A$199:$XFD$202" dn="Z_92CDF3B4_C714_4C4F_B6E7_8E2145A85B5B_.wvu.Rows" sId="1"/>
    <undo index="4" exp="area" ref3D="1" dr="$A$123:$XFD$131" dn="Z_92CDF3B4_C714_4C4F_B6E7_8E2145A85B5B_.wvu.Rows" sId="1"/>
    <undo index="2" exp="area" ref3D="1" dr="$A$80:$XFD$80" dn="Z_92CDF3B4_C714_4C4F_B6E7_8E2145A85B5B_.wvu.Rows" sId="1"/>
    <undo index="6" exp="area" ref3D="1" dr="$A$200:$XFD$202" dn="Z_4F39DA5C_9059_406E_9F89_B6E20F660542_.wvu.Rows" sId="1"/>
    <undo index="4" exp="area" ref3D="1" dr="$A$171:$XFD$176" dn="Z_4F39DA5C_9059_406E_9F89_B6E20F660542_.wvu.Rows" sId="1"/>
    <undo index="2" exp="area" ref3D="1" dr="$A$123:$XFD$131" dn="Z_4F39DA5C_9059_406E_9F89_B6E20F660542_.wvu.Rows" sId="1"/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80" t="inlineStr">
        <is>
          <t>Прочая закупка товаров,работ и услуг для обеспечения государственных(муниципальных )нужд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80">
        <v>650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80">
        <v>3</v>
      </nc>
      <ndxf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80">
        <v>9</v>
      </nc>
      <ndxf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80" t="inlineStr">
        <is>
          <t>6000002190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F80">
        <v>244</v>
      </nc>
      <ndxf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G80" start="0" length="0">
      <dxf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80" start="0" length="0">
      <dxf>
        <numFmt numFmtId="168" formatCode="#,##0.00\ _₽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cc rId="8234" sId="1">
    <oc r="G66">
      <f>G67+G80+#REF!</f>
    </oc>
    <nc r="G66">
      <f>G67+G80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Вед2019!$A$1:$H$217</formula>
    <oldFormula>Вед2019!$A$1:$H$217</oldFormula>
  </rdn>
  <rdn rId="0" localSheetId="1" customView="1" name="Z_4F39DA5C_9059_406E_9F89_B6E20F660542_.wvu.Rows" hidden="1" oldHidden="1">
    <formula>Вед2019!$32:$32,Вед2019!$122:$130,Вед2019!$170:$175,Вед2019!$199:$201</formula>
    <oldFormula>Вед2019!$32:$32,Вед2019!$122:$130,Вед2019!$170:$175,Вед2019!$199:$201</oldFormula>
  </rdn>
  <rdn rId="0" localSheetId="1" customView="1" name="Z_4F39DA5C_9059_406E_9F89_B6E20F660542_.wvu.FilterData" hidden="1" oldHidden="1">
    <formula>Вед2019!$A$10:$H$217</formula>
    <oldFormula>Вед2019!$A$10:$H$217</oldFormula>
  </rdn>
  <rcv guid="{4F39DA5C-9059-406E-9F89-B6E20F660542}" action="add"/>
</revisions>
</file>

<file path=xl/revisions/revisionLog151211.xml><?xml version="1.0" encoding="utf-8"?>
<revisions xmlns="http://schemas.openxmlformats.org/spreadsheetml/2006/main" xmlns:r="http://schemas.openxmlformats.org/officeDocument/2006/relationships">
  <rcc rId="7585" sId="1">
    <oc r="E191" t="inlineStr">
      <is>
        <t>6000082440</t>
      </is>
    </oc>
    <nc r="E191" t="inlineStr">
      <is>
        <t>6000000000</t>
      </is>
    </nc>
  </rcc>
  <rcc rId="7586" sId="1">
    <oc r="G172">
      <f>G173+G191+G187+G195</f>
    </oc>
    <nc r="G172">
      <f>G173+G191+G187</f>
    </nc>
  </rcc>
  <rcc rId="7587" sId="1">
    <oc r="G182">
      <f>2802064-245000-400845</f>
    </oc>
    <nc r="G182">
      <f>2802064-245000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8213" sId="1" odxf="1" dxf="1">
    <oc r="E182" t="inlineStr">
      <is>
        <t>070000000</t>
      </is>
    </oc>
    <nc r="E182" t="inlineStr">
      <is>
        <t>0700000000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8214" sId="1" odxf="1" dxf="1">
    <oc r="E183" t="inlineStr">
      <is>
        <t>070010000</t>
      </is>
    </oc>
    <nc r="E183" t="inlineStr">
      <is>
        <t>0700100000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Вед2019!$A$1:$H$223</formula>
    <oldFormula>Вед2019!$A$1:$H$223</oldFormula>
  </rdn>
  <rdn rId="0" localSheetId="1" customView="1" name="Z_4F39DA5C_9059_406E_9F89_B6E20F660542_.wvu.Rows" hidden="1" oldHidden="1">
    <formula>Вед2019!$32:$32,Вед2019!$128:$136,Вед2019!$176:$181,Вед2019!$205:$207</formula>
    <oldFormula>Вед2019!$32:$32,Вед2019!$128:$136,Вед2019!$176:$181,Вед2019!$205:$207</oldFormula>
  </rdn>
  <rdn rId="0" localSheetId="1" customView="1" name="Z_4F39DA5C_9059_406E_9F89_B6E20F660542_.wvu.FilterData" hidden="1" oldHidden="1">
    <formula>Вед2019!$A$10:$H$223</formula>
    <oldFormula>Вед2019!$A$10:$H$223</oldFormula>
  </rdn>
  <rcv guid="{4F39DA5C-9059-406E-9F89-B6E20F660542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c rId="7591" sId="1" numFmtId="4">
    <nc r="G72">
      <v>10453.19</v>
    </nc>
  </rcc>
  <rcc rId="7592" sId="1" numFmtId="4">
    <nc r="G73">
      <v>3156.86</v>
    </nc>
  </rcc>
  <rcc rId="7593" sId="1" numFmtId="4">
    <nc r="G67">
      <v>24624.95</v>
    </nc>
  </rcc>
  <rcc rId="7594" sId="1" numFmtId="4">
    <nc r="G68">
      <v>7436.74</v>
    </nc>
  </rcc>
  <rfmt sheetId="1" sqref="A30:XFD32">
    <dxf>
      <fill>
        <patternFill patternType="solid">
          <bgColor rgb="FFFFFF00"/>
        </patternFill>
      </fill>
    </dxf>
  </rfmt>
  <rcc rId="7595" sId="1" numFmtId="4">
    <oc r="G32">
      <v>245000</v>
    </oc>
    <nc r="G32"/>
  </rcc>
  <rcc rId="7596" sId="1" numFmtId="4">
    <oc r="G31">
      <v>2205000</v>
    </oc>
    <nc r="G31"/>
  </rcc>
  <rcc rId="7597" sId="1" numFmtId="4">
    <oc r="G132">
      <v>0</v>
    </oc>
    <nc r="G132">
      <v>2205000</v>
    </nc>
  </rcc>
  <rcc rId="7598" sId="1" numFmtId="4">
    <oc r="G135">
      <v>0</v>
    </oc>
    <nc r="G135">
      <v>245000</v>
    </nc>
  </rcc>
  <rcc rId="7599" sId="1" odxf="1" dxf="1">
    <oc r="D159" t="inlineStr">
      <is>
        <t>05</t>
      </is>
    </oc>
    <nc r="D159" t="inlineStr">
      <is>
        <t>03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600" sId="1" odxf="1" dxf="1">
    <oc r="D158" t="inlineStr">
      <is>
        <t>05</t>
      </is>
    </oc>
    <nc r="D158" t="inlineStr">
      <is>
        <t>03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601" sId="1">
    <oc r="D157" t="inlineStr">
      <is>
        <t>05</t>
      </is>
    </oc>
    <nc r="D157" t="inlineStr">
      <is>
        <t>03</t>
      </is>
    </nc>
  </rcc>
  <rcc rId="7602" sId="1" odxf="1" dxf="1">
    <oc r="D156" t="inlineStr">
      <is>
        <t>05</t>
      </is>
    </oc>
    <nc r="D156" t="inlineStr">
      <is>
        <t>03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603" sId="1">
    <oc r="A157" t="inlineStr">
      <is>
    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    </is>
    </oc>
    <nc r="A157" t="inlineStr">
      <is>
        <t>Расходы на реализацию мероприятий по установке объектов момументально-декоративного искусства, обустройству и оборудаванию спортивных и детских площадок, парков, скверов, площадей, тротуаров, проведению ремонтных работ фасадов зданий, культурно-исторических объектов к юбилейным датам населенных пунктов</t>
      </is>
    </nc>
  </rcc>
  <rcc rId="7604" sId="1">
    <oc r="E159" t="inlineStr">
      <is>
        <t>0700102040</t>
      </is>
    </oc>
    <nc r="E159" t="inlineStr">
      <is>
        <t>0240195550</t>
      </is>
    </nc>
  </rcc>
  <rcc rId="7605" sId="1">
    <oc r="E158" t="inlineStr">
      <is>
        <t>0700102040</t>
      </is>
    </oc>
    <nc r="E158" t="inlineStr">
      <is>
        <t>0240195550</t>
      </is>
    </nc>
  </rcc>
  <rcc rId="7606" sId="1">
    <oc r="E157" t="inlineStr">
      <is>
        <t>0700100000</t>
      </is>
    </oc>
    <nc r="E157" t="inlineStr">
      <is>
        <t>0240100000</t>
      </is>
    </nc>
  </rcc>
  <rcc rId="7607" sId="1">
    <oc r="E156" t="inlineStr">
      <is>
        <t>0700000000</t>
      </is>
    </oc>
    <nc r="E156" t="inlineStr">
      <is>
        <t>024000000</t>
      </is>
    </nc>
  </rcc>
  <rcc rId="7608" sId="1">
    <oc r="D155" t="inlineStr">
      <is>
        <t>05</t>
      </is>
    </oc>
    <nc r="D155" t="inlineStr">
      <is>
        <t>03</t>
      </is>
    </nc>
  </rcc>
  <rcc rId="7609" sId="1">
    <oc r="A155" t="inlineStr">
      <is>
        <t>Другие вопросы в области жилищно-коммунального хозяйства</t>
      </is>
    </oc>
    <nc r="A155" t="inlineStr">
      <is>
        <t>Иные межбюджтеные трансферты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Rows" hidden="1" oldHidden="1">
    <formula>Вед2019!$30:$32</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fmt sheetId="2" sqref="D8:E39">
    <dxf>
      <numFmt numFmtId="2" formatCode="0.00"/>
    </dxf>
  </rfmt>
  <rfmt sheetId="2" sqref="D8:E39">
    <dxf>
      <numFmt numFmtId="169" formatCode="#,##0.00\ _₽"/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7630" sId="1">
    <oc r="F3" t="inlineStr">
      <is>
        <t>№309 от 29.12.2017</t>
      </is>
    </oc>
    <nc r="F3"/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fmt sheetId="1" sqref="A15:A16" start="0" length="0">
    <dxf>
      <border>
        <left style="thin">
          <color indexed="64"/>
        </left>
      </border>
    </dxf>
  </rfmt>
  <rfmt sheetId="1" sqref="A16" start="0" length="0">
    <dxf>
      <border>
        <bottom style="thin">
          <color indexed="64"/>
        </bottom>
      </border>
    </dxf>
  </rfmt>
  <rfmt sheetId="1" sqref="A15:A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7621" sId="2" numFmtId="4">
    <oc r="D28">
      <f>Вед2019!G155</f>
    </oc>
    <nc r="D28">
      <v>0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7576" sId="1">
    <oc r="G191">
      <f>G192</f>
    </oc>
    <nc r="G191">
      <f>G192+G196</f>
    </nc>
  </rcc>
  <rcc rId="7577" sId="1">
    <oc r="G182">
      <f>2802064-245000</f>
    </oc>
    <nc r="G182">
      <f>2802064-245000-400845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7727" sId="1" numFmtId="4">
    <oc r="G197">
      <v>836800</v>
    </oc>
    <nc r="G197">
      <v>836785.87</v>
    </nc>
  </rcc>
  <rcc rId="7728" sId="1" numFmtId="4">
    <oc r="G200">
      <v>307869</v>
    </oc>
    <nc r="G200">
      <v>307868.23</v>
    </nc>
  </rcc>
  <rcc rId="7729" sId="1" numFmtId="4">
    <oc r="G201">
      <v>92976</v>
    </oc>
    <nc r="G201">
      <v>92976.21</v>
    </nc>
  </rcc>
  <rfmt sheetId="1" sqref="G198">
    <dxf>
      <fill>
        <patternFill patternType="solid">
          <bgColor rgb="FFFFFF00"/>
        </patternFill>
      </fill>
    </dxf>
  </rfmt>
  <rcc rId="7730" sId="1" numFmtId="4">
    <oc r="G196">
      <v>2770800</v>
    </oc>
    <nc r="G196">
      <v>2770814.13</v>
    </nc>
  </rcc>
  <rfmt sheetId="1" sqref="G195">
    <dxf>
      <fill>
        <patternFill patternType="solid">
          <bgColor rgb="FFFFFF00"/>
        </patternFill>
      </fill>
    </dxf>
  </rfmt>
  <rcc rId="7731" sId="1" numFmtId="4">
    <oc r="G179">
      <v>10598800</v>
    </oc>
    <nc r="G179">
      <v>6297817.6399999997</v>
    </nc>
  </rcc>
  <rcc rId="7732" sId="1" numFmtId="4">
    <oc r="G181">
      <v>3200840</v>
    </oc>
    <nc r="G181">
      <v>1901940.92</v>
    </nc>
  </rcc>
  <rfmt sheetId="1" sqref="G179">
    <dxf>
      <fill>
        <patternFill patternType="solid">
          <bgColor rgb="FFFFFF00"/>
        </patternFill>
      </fill>
    </dxf>
  </rfmt>
  <rfmt sheetId="1" sqref="G181">
    <dxf>
      <fill>
        <patternFill patternType="solid">
          <bgColor rgb="FFFFFF00"/>
        </patternFill>
      </fill>
    </dxf>
  </rfmt>
  <rcc rId="7733" sId="1" odxf="1" dxf="1">
    <nc r="J179">
      <f>G179+G196+G200</f>
    </nc>
    <odxf>
      <numFmt numFmtId="0" formatCode="General"/>
    </odxf>
    <ndxf>
      <numFmt numFmtId="2" formatCode="0.00"/>
    </ndxf>
  </rcc>
  <rcc rId="7734" sId="1" odxf="1" dxf="1">
    <nc r="J180">
      <f>G181+G197+G201</f>
    </nc>
    <odxf>
      <numFmt numFmtId="0" formatCode="General"/>
    </odxf>
    <ndxf>
      <numFmt numFmtId="2" formatCode="0.00"/>
    </ndxf>
  </rcc>
  <rcc rId="7735" sId="1" numFmtId="4">
    <oc r="G53">
      <v>121223.09</v>
    </oc>
    <nc r="G53">
      <v>5473019.9699999997</v>
    </nc>
  </rcc>
  <rcc rId="7736" sId="1" numFmtId="4">
    <oc r="G54">
      <v>36609.370000000003</v>
    </oc>
    <nc r="G54">
      <v>1652852.03</v>
    </nc>
  </rcc>
  <rcc rId="7737" sId="1">
    <oc r="G13">
      <f>G14+G22+G33+G38+G52</f>
    </oc>
    <nc r="G13">
      <f>G14+G22+G33+G38</f>
    </nc>
  </rcc>
  <rcc rId="7738" sId="1">
    <oc r="G38">
      <f>G39</f>
    </oc>
    <nc r="G38">
      <f>G39+G52</f>
    </nc>
  </rcc>
  <rcc rId="7739" sId="1">
    <oc r="G157">
      <f>500000+460000+720000+105300</f>
    </oc>
    <nc r="G157">
      <f>500000+460000+105300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Вед2019!$A$1:$H$216</formula>
    <oldFormula>Вед2019!$A$1:$H$216</oldFormula>
  </rdn>
  <rdn rId="0" localSheetId="1" customView="1" name="Z_4F39DA5C_9059_406E_9F89_B6E20F660542_.wvu.Rows" hidden="1" oldHidden="1">
    <formula>Вед2019!$30:$32,Вед2019!$191:$193</formula>
    <oldFormula>Вед2019!$30:$32</oldFormula>
  </rdn>
  <rdn rId="0" localSheetId="1" customView="1" name="Z_4F39DA5C_9059_406E_9F89_B6E20F660542_.wvu.FilterData" hidden="1" oldHidden="1">
    <formula>Вед2019!$E$1:$E$346</formula>
    <oldFormula>Вед2019!$E$1:$E$346</oldFormula>
  </rdn>
  <rcv guid="{4F39DA5C-9059-406E-9F89-B6E20F660542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7720" sId="1">
    <oc r="G13">
      <f>G14+G22+G33+G38</f>
    </oc>
    <nc r="G13">
      <f>G14+G22+G33+G38+G52</f>
    </nc>
  </rcc>
  <rfmt sheetId="1" sqref="A52:XFD52">
    <dxf>
      <fill>
        <patternFill patternType="solid">
          <bgColor theme="4" tint="0.79998168889431442"/>
        </patternFill>
      </fill>
    </dxf>
  </rfmt>
  <rfmt sheetId="1" sqref="A63:XFD63">
    <dxf>
      <fill>
        <patternFill patternType="none">
          <bgColor auto="1"/>
        </patternFill>
      </fill>
    </dxf>
  </rfmt>
  <rcc rId="7721" sId="1" numFmtId="4">
    <oc r="F53">
      <v>121</v>
    </oc>
    <nc r="F53">
      <v>111</v>
    </nc>
  </rcc>
  <rcc rId="7722" sId="1" numFmtId="4">
    <oc r="F54">
      <v>129</v>
    </oc>
    <nc r="F54">
      <v>119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Вед2019!$A$1:$H$216</formula>
    <oldFormula>Вед2019!$A$1:$H$216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Вед2019!$E$1:$E$346</formula>
    <oldFormula>Вед2019!$E$1:$E$346</oldFormula>
  </rdn>
  <rcv guid="{4F39DA5C-9059-406E-9F89-B6E20F660542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fmt sheetId="1" sqref="G1:H1048576">
    <dxf>
      <numFmt numFmtId="2" formatCode="0.00"/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fmt sheetId="1" sqref="A15:XFD15">
    <dxf>
      <fill>
        <patternFill patternType="solid">
          <bgColor theme="4" tint="0.79998168889431442"/>
        </patternFill>
      </fill>
    </dxf>
  </rfmt>
  <rfmt sheetId="1" sqref="A23:XFD23">
    <dxf>
      <fill>
        <patternFill>
          <bgColor theme="4" tint="0.79998168889431442"/>
        </patternFill>
      </fill>
    </dxf>
  </rfmt>
  <rfmt sheetId="1" sqref="A39:XFD39">
    <dxf>
      <fill>
        <patternFill>
          <bgColor theme="4" tint="0.79998168889431442"/>
        </patternFill>
      </fill>
    </dxf>
  </rfmt>
  <rfmt sheetId="1" sqref="A53:XFD53">
    <dxf>
      <fill>
        <patternFill>
          <bgColor theme="4" tint="0.79998168889431442"/>
        </patternFill>
      </fill>
    </dxf>
  </rfmt>
  <rfmt sheetId="1" sqref="A62:XFD62">
    <dxf>
      <fill>
        <patternFill>
          <bgColor theme="4" tint="0.79998168889431442"/>
        </patternFill>
      </fill>
    </dxf>
  </rfmt>
  <rfmt sheetId="1" sqref="A81:XFD81">
    <dxf>
      <fill>
        <patternFill>
          <bgColor theme="4" tint="0.79998168889431442"/>
        </patternFill>
      </fill>
    </dxf>
  </rfmt>
  <rfmt sheetId="1" sqref="A92:XFD92">
    <dxf>
      <fill>
        <patternFill>
          <bgColor theme="4" tint="0.79998168889431442"/>
        </patternFill>
      </fill>
    </dxf>
  </rfmt>
  <rfmt sheetId="1" sqref="A103:XFD103">
    <dxf>
      <fill>
        <patternFill>
          <bgColor theme="4" tint="0.79998168889431442"/>
        </patternFill>
      </fill>
    </dxf>
  </rfmt>
  <rfmt sheetId="1" sqref="A113:XFD113">
    <dxf>
      <fill>
        <patternFill>
          <bgColor theme="4" tint="0.79998168889431442"/>
        </patternFill>
      </fill>
    </dxf>
  </rfmt>
  <rfmt sheetId="1" sqref="A120:XFD120">
    <dxf>
      <fill>
        <patternFill>
          <bgColor theme="4" tint="0.79998168889431442"/>
        </patternFill>
      </fill>
    </dxf>
  </rfmt>
  <rfmt sheetId="1" sqref="A137:XFD137">
    <dxf>
      <fill>
        <patternFill>
          <bgColor theme="4" tint="0.79998168889431442"/>
        </patternFill>
      </fill>
    </dxf>
  </rfmt>
  <rfmt sheetId="1" sqref="A162:XFD162">
    <dxf>
      <fill>
        <patternFill>
          <bgColor theme="4" tint="0.79998168889431442"/>
        </patternFill>
      </fill>
    </dxf>
  </rfmt>
  <rfmt sheetId="1" sqref="A171:XFD171">
    <dxf>
      <fill>
        <patternFill>
          <bgColor theme="4" tint="0.79998168889431442"/>
        </patternFill>
      </fill>
    </dxf>
  </rfmt>
  <rfmt sheetId="1" sqref="A201:XFD201">
    <dxf>
      <fill>
        <patternFill patternType="solid">
          <bgColor theme="4" tint="0.79998168889431442"/>
        </patternFill>
      </fill>
    </dxf>
  </rfmt>
  <rfmt sheetId="1" sqref="A209:XFD209">
    <dxf>
      <fill>
        <patternFill patternType="solid">
          <bgColor theme="4" tint="0.79998168889431442"/>
        </patternFill>
      </fill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7635" sId="2">
    <oc r="D3" t="inlineStr">
      <is>
        <t>№309 от 29.12.2017</t>
      </is>
    </oc>
    <nc r="D3"/>
  </rcc>
  <rcc rId="7636" sId="1">
    <oc r="E2" t="inlineStr">
      <is>
        <t>к   решению Совета</t>
      </is>
    </oc>
    <nc r="E2" t="inlineStr">
      <is>
        <t>к  решению Совета</t>
      </is>
    </nc>
  </rcc>
  <rcc rId="7637" sId="1" numFmtId="4">
    <oc r="G20">
      <v>1290950</v>
    </oc>
    <nc r="G20">
      <v>1404783.31</v>
    </nc>
  </rcc>
  <rcc rId="7638" sId="1" numFmtId="4">
    <oc r="G21">
      <v>389900</v>
    </oc>
    <nc r="G21">
      <v>424244.56</v>
    </nc>
  </rcc>
  <rcc rId="7639" sId="1" numFmtId="4">
    <oc r="G28">
      <v>6896800</v>
    </oc>
    <nc r="G28">
      <v>7216143.3300000001</v>
    </nc>
  </rcc>
  <rcc rId="7640" sId="1" numFmtId="4">
    <oc r="G29">
      <f>2082820+50000</f>
    </oc>
    <nc r="G29">
      <v>2179275.29</v>
    </nc>
  </rcc>
  <rfmt sheetId="1" sqref="A15:XFD15">
    <dxf>
      <fill>
        <patternFill patternType="solid">
          <bgColor theme="3" tint="0.59999389629810485"/>
        </patternFill>
      </fill>
    </dxf>
  </rfmt>
  <rfmt sheetId="1" sqref="A23:XFD23">
    <dxf>
      <fill>
        <patternFill patternType="solid">
          <bgColor theme="3" tint="0.59999389629810485"/>
        </patternFill>
      </fill>
    </dxf>
  </rfmt>
  <rfmt sheetId="1" sqref="A39:XFD39">
    <dxf>
      <fill>
        <patternFill patternType="solid">
          <bgColor theme="3" tint="0.59999389629810485"/>
        </patternFill>
      </fill>
    </dxf>
  </rfmt>
  <rfmt sheetId="1" sqref="A53:XFD53">
    <dxf>
      <fill>
        <patternFill patternType="solid">
          <bgColor theme="3" tint="0.59999389629810485"/>
        </patternFill>
      </fill>
    </dxf>
  </rfmt>
  <rfmt sheetId="1" sqref="A62:XFD62">
    <dxf>
      <fill>
        <patternFill patternType="solid">
          <bgColor theme="3" tint="0.59999389629810485"/>
        </patternFill>
      </fill>
    </dxf>
  </rfmt>
  <rfmt sheetId="1" sqref="A81:XFD81">
    <dxf>
      <fill>
        <patternFill patternType="solid">
          <bgColor theme="3" tint="0.59999389629810485"/>
        </patternFill>
      </fill>
    </dxf>
  </rfmt>
  <rfmt sheetId="1" sqref="A92:XFD92">
    <dxf>
      <fill>
        <patternFill patternType="solid">
          <bgColor theme="3" tint="0.59999389629810485"/>
        </patternFill>
      </fill>
    </dxf>
  </rfmt>
  <rfmt sheetId="1" sqref="A103:XFD103">
    <dxf>
      <fill>
        <patternFill patternType="solid">
          <bgColor theme="3" tint="0.59999389629810485"/>
        </patternFill>
      </fill>
    </dxf>
  </rfmt>
  <rfmt sheetId="1" sqref="A113:XFD113">
    <dxf>
      <fill>
        <patternFill patternType="solid">
          <bgColor theme="3" tint="0.59999389629810485"/>
        </patternFill>
      </fill>
    </dxf>
  </rfmt>
  <rfmt sheetId="1" sqref="A120:XFD120">
    <dxf>
      <fill>
        <patternFill patternType="solid">
          <bgColor theme="3" tint="0.59999389629810485"/>
        </patternFill>
      </fill>
    </dxf>
  </rfmt>
  <rfmt sheetId="1" sqref="A137:XFD137">
    <dxf>
      <fill>
        <patternFill patternType="solid">
          <bgColor theme="3" tint="0.59999389629810485"/>
        </patternFill>
      </fill>
    </dxf>
  </rfmt>
  <rfmt sheetId="1" sqref="A162:XFD162">
    <dxf>
      <fill>
        <patternFill patternType="solid">
          <bgColor theme="3" tint="0.59999389629810485"/>
        </patternFill>
      </fill>
    </dxf>
  </rfmt>
  <rfmt sheetId="1" sqref="A171:XFD171">
    <dxf>
      <fill>
        <patternFill patternType="solid">
          <bgColor theme="3" tint="0.59999389629810485"/>
        </patternFill>
      </fill>
    </dxf>
  </rfmt>
  <rcc rId="7641" sId="1">
    <oc r="A15" t="inlineStr">
      <is>
        <t>Муниципальная программа «Организация деятельности администрации сельского поселения Мулымья
на 2017 год и на период до 2020 года»</t>
      </is>
    </oc>
    <nc r="A15" t="inlineStr">
      <is>
        <t>Муниципальная программа «Организация деятельности администрации сельского поселения Мулымья на 2019 год и на плановый период 2020 и 2021 годов»</t>
      </is>
    </nc>
  </rcc>
  <rfmt sheetId="1" sqref="A15:XFD15">
    <dxf>
      <fill>
        <patternFill patternType="none">
          <bgColor auto="1"/>
        </patternFill>
      </fill>
    </dxf>
  </rfmt>
  <rcc rId="7642" sId="1" odxf="1" s="1" dxf="1">
    <oc r="A23" t="inlineStr">
      <is>
        <t>Муниципальная программа «Организация деятельности администрации сельского поселения Мулымья
на 2017 год и на период до 2020 года»</t>
      </is>
    </oc>
    <nc r="A23" t="inlineStr">
      <is>
        <t>Муниципальная программа «Организация деятельности администрации сельского поселения Мулымья на 2019 год и на плановый период 2020 и 2021 годов»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10"/>
        <color auto="1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indexed="64"/>
        </left>
      </border>
      <protection hidden="0"/>
    </ndxf>
  </rcc>
  <rcc rId="7643" sId="1" odxf="1" s="1" dxf="1">
    <oc r="A39" t="inlineStr">
      <is>
        <t>Муниципальная программа «Организация деятельности администрации сельского поселения Мулымья
на 2017 год и на период до 2020 года»</t>
      </is>
    </oc>
    <nc r="A39" t="inlineStr">
      <is>
        <t>Муниципальная программа «Организация деятельности администрации сельского поселения Мулымья на 2019 год и на плановый период 2020 и 2021 годов»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10"/>
        <color auto="1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indexed="64"/>
        </left>
      </border>
      <protection hidden="0"/>
    </ndxf>
  </rcc>
  <rcc rId="7644" sId="1" odxf="1" s="1" dxf="1">
    <oc r="A53" t="inlineStr">
      <is>
        <t>Муниципальная программа «Организация деятельности администрации сельского поселения Мулымья
на 2017 год и на период до 2020 года»</t>
      </is>
    </oc>
    <nc r="A53" t="inlineStr">
      <is>
        <t>Муниципальная программа «Организация деятельности администрации сельского поселения Мулымья на 2019 год и на плановый период 2020 и 2021 годов»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10"/>
        <color auto="1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indexed="64"/>
        </left>
      </border>
      <protection hidden="0"/>
    </ndxf>
  </rcc>
  <rcc rId="7645" sId="1" odxf="1" s="1" dxf="1">
    <oc r="A62" t="inlineStr">
      <is>
        <t xml:space="preserve">Муниципальная программа «Организация деятельности администрации сельского поселения Мулымья
на 2018 год и на плановый период 2019 и 2020 годы» </t>
      </is>
    </oc>
    <nc r="A62" t="inlineStr">
      <is>
        <t>Муниципальная программа «Организация деятельности администрации сельского поселения Мулымья на 2019 год и на плановый период 2020 и 2021 годов»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10"/>
        <color auto="1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indexed="64"/>
        </left>
      </border>
      <protection hidden="0"/>
    </ndxf>
  </rcc>
  <rcc rId="7646" sId="1" odxf="1" s="1" dxf="1">
    <oc r="A92" t="inlineStr">
      <is>
        <t>Муниципальная программа «Организация деятельности администрации сельского поселения Мулымья
на 2017 год и на период до 2020 года»</t>
      </is>
    </oc>
    <nc r="A92" t="inlineStr">
      <is>
        <t>Муниципальная программа «Организация деятельности администрации сельского поселения Мулымья на 2019 год и на плановый период 2020 и 2021 годов»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10"/>
        <color auto="1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indexed="64"/>
        </left>
      </border>
      <protection hidden="0"/>
    </ndxf>
  </rcc>
  <rcc rId="7647" sId="1" odxf="1" s="1" dxf="1">
    <oc r="A113" t="inlineStr">
      <is>
        <t>Муниципальная программа «Организация деятельности администрации сельского поселения Мулымья
на 2017 год и на период до 2020 года»</t>
      </is>
    </oc>
    <nc r="A113" t="inlineStr">
      <is>
        <t>Муниципальная программа «Организация деятельности администрации сельского поселения Мулымья на 2019 год и на плановый период 2020 и 2021 годов»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10"/>
        <color auto="1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indexed="64"/>
        </left>
      </border>
      <protection hidden="0"/>
    </ndxf>
  </rcc>
  <rfmt sheetId="1" sqref="A139:A141" start="0" length="0">
    <dxf>
      <border>
        <left style="thin">
          <color indexed="64"/>
        </left>
      </border>
    </dxf>
  </rfmt>
  <rfmt sheetId="1" sqref="A139:A14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648" sId="1" odxf="1" s="1" dxf="1">
    <oc r="A201" t="inlineStr">
      <is>
        <t>Муниципальная программа «Организация деятельности администрации сельского поселения Мулымья
на 2017 год и на период до 2020 года»</t>
      </is>
    </oc>
    <nc r="A201" t="inlineStr">
      <is>
        <t>Муниципальная программа «Организация деятельности администрации сельского поселения Мулымья на 2019 год и на плановый период 2020 и 2021 годов»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10"/>
        <color auto="1"/>
        <name val="Times New Roman"/>
        <scheme val="none"/>
      </font>
      <numFmt numFmtId="30" formatCode="@"/>
      <border outline="0">
        <left style="thin">
          <color indexed="64"/>
        </left>
      </border>
      <protection hidden="0"/>
    </ndxf>
  </rcc>
  <rcc rId="7649" sId="1" odxf="1" s="1" dxf="1">
    <oc r="A209" t="inlineStr">
      <is>
        <t>Муниципальная программа «Организация деятельности администрации сельского поселения Мулымья
на 2017 год и на период до 2020 года»</t>
      </is>
    </oc>
    <nc r="A209" t="inlineStr">
      <is>
        <t>Муниципальная программа «Организация деятельности администрации сельского поселения Мулымья на 2019 год и на плановый период 2020 и 2021 годов»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odxf>
    <ndxf>
      <font>
        <sz val="10"/>
        <color auto="1"/>
        <name val="Times New Roman"/>
        <scheme val="none"/>
      </font>
      <numFmt numFmtId="30" formatCode="@"/>
      <border outline="0">
        <left style="thin">
          <color indexed="64"/>
        </left>
      </border>
      <protection hidden="0"/>
    </ndxf>
  </rcc>
  <rcc rId="7650" sId="1">
    <oc r="A103" t="inlineStr">
      <is>
    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    </is>
    </oc>
    <nc r="A103" t="inlineStr">
      <is>
        <t>Муниципальная программа «Содержание и текущий ремонт внутрипоселковых дорог сельского поселения Мулымья на 2019 год и на плановый период 2020 и 2021 годов»</t>
      </is>
    </nc>
  </rcc>
  <rfmt sheetId="1" sqref="A103">
    <dxf>
      <fill>
        <patternFill patternType="none">
          <bgColor auto="1"/>
        </patternFill>
      </fill>
    </dxf>
  </rfmt>
  <rcc rId="7651" sId="1">
    <oc r="A120" t="inlineStr">
      <is>
        <t>Муниципальная программа «Капитальный ремонт жилищного фонда сельского поселения Мулымья на 2017-2020 годы»</t>
      </is>
    </oc>
    <nc r="A120" t="inlineStr">
      <is>
        <t xml:space="preserve">Муниципальная программа «Капитальный ремонт жилищного фонда сельского поселения Мулымья на 2019 год и на плановый период 2020 и 2021 годов» </t>
      </is>
    </nc>
  </rcc>
  <rfmt sheetId="1" sqref="A120">
    <dxf>
      <fill>
        <patternFill patternType="none">
          <bgColor auto="1"/>
        </patternFill>
      </fill>
    </dxf>
  </rfmt>
  <rcc rId="7652" sId="1">
    <oc r="A137" t="inlineStr">
      <is>
    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    </is>
    </oc>
    <nc r="A137" t="inlineStr">
      <is>
        <t xml:space="preserve">Муниципальная программа «Благоустройство муниципального образования сельское поселение Мулымья на 2019 год и на плановый период 2020 и 2021 годов» </t>
      </is>
    </nc>
  </rcc>
  <rfmt sheetId="1" sqref="A137">
    <dxf>
      <fill>
        <patternFill patternType="none">
          <bgColor auto="1"/>
        </patternFill>
      </fill>
    </dxf>
  </rfmt>
  <rcc rId="7653" sId="1">
    <oc r="A162" t="inlineStr">
      <is>
        <t>Муниципальная программа "Развитие культуры,молодежной политики,физической культуры и спорта в сельском поселении Мулымья на 2016 год"</t>
      </is>
    </oc>
    <nc r="A162" t="inlineStr">
      <is>
        <t>Муниципальная программа «Развитие культуры, молодежной политики, физической культуры и спорта в сельском поселении Мулымья на 2019 год и на плановый период 2020 и 2021 годов»</t>
      </is>
    </nc>
  </rcc>
  <rfmt sheetId="1" sqref="A162">
    <dxf>
      <fill>
        <patternFill patternType="none">
          <bgColor auto="1"/>
        </patternFill>
      </fill>
    </dxf>
  </rfmt>
  <rcc rId="7654" sId="1" odxf="1" dxf="1">
    <oc r="A171" t="inlineStr">
      <is>
    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    </is>
    </oc>
    <nc r="A171" t="inlineStr">
      <is>
        <t>Муниципальная программа «Развитие культуры, молодежной политики, физической культуры и спорта в сельском поселении Мулымья на 2019 год и на плановый период 2020 и 2021 годов»</t>
      </is>
    </nc>
    <odxf>
      <fill>
        <patternFill patternType="solid">
          <bgColor theme="3" tint="0.59999389629810485"/>
        </patternFill>
      </fill>
    </odxf>
    <ndxf>
      <fill>
        <patternFill patternType="none">
          <bgColor indexed="65"/>
        </patternFill>
      </fill>
    </ndxf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711111.xml><?xml version="1.0" encoding="utf-8"?>
<revisions xmlns="http://schemas.openxmlformats.org/spreadsheetml/2006/main" xmlns:r="http://schemas.openxmlformats.org/officeDocument/2006/relationships">
  <rcc rId="7614" sId="2" numFmtId="4">
    <oc r="C28">
      <v>5</v>
    </oc>
    <nc r="C28">
      <v>3</v>
    </nc>
  </rcc>
  <rcc rId="7615" sId="1">
    <oc r="G137">
      <f>G138+G144+G149</f>
    </oc>
    <nc r="G137">
      <f>G138+G144+G149+G155</f>
    </nc>
  </rcc>
  <rcc rId="7616" sId="1">
    <oc r="G118">
      <f>G119+G128+G136+G155</f>
    </oc>
    <nc r="G118">
      <f>G119+G128+G136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8077" sId="1" odxf="1" dxf="1">
    <oc r="A176" t="inlineStr">
      <is>
        <t>Основное мероприятие "Расходы на обеспечение деятельности учреждения"</t>
      </is>
    </oc>
    <nc r="A176" t="inlineStr">
      <is>
        <t>Расходы по обеспечению переданных полномочий</t>
      </is>
    </nc>
    <odxf>
      <font>
        <b val="0"/>
        <name val="Times New Roman Cyr"/>
        <scheme val="none"/>
      </font>
    </odxf>
    <ndxf>
      <font>
        <b/>
        <name val="Times New Roman Cyr"/>
        <scheme val="none"/>
      </font>
    </ndxf>
  </rcc>
  <rcc rId="8078" sId="1">
    <oc r="A177" t="inlineStr">
      <is>
    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    </is>
    </oc>
    <nc r="A177" t="inlineStr">
      <is>
        <t>Иные межбюджетные трансферты</t>
      </is>
    </nc>
  </rcc>
  <rcc rId="8079" sId="1">
    <oc r="A178" t="inlineStr">
      <is>
        <t>Расходы на выплату персоналу казенных учреждений</t>
      </is>
    </oc>
    <nc r="A178" t="inlineStr">
      <is>
        <t>Безмозмездные перечисления бюджетам (администрирование)</t>
      </is>
    </nc>
  </rcc>
  <rcc rId="8080" sId="1" odxf="1" dxf="1">
    <nc r="E173" t="inlineStr">
      <is>
        <t>0500000000</t>
      </is>
    </nc>
    <odxf>
      <font>
        <b val="0"/>
        <name val="Times New Roman Cyr"/>
        <scheme val="none"/>
      </font>
      <fill>
        <patternFill patternType="none">
          <bgColor indexed="65"/>
        </patternFill>
      </fill>
    </odxf>
    <ndxf>
      <font>
        <b/>
        <name val="Times New Roman Cyr"/>
        <scheme val="none"/>
      </font>
      <fill>
        <patternFill patternType="solid">
          <bgColor theme="4" tint="0.79998168889431442"/>
        </patternFill>
      </fill>
    </ndxf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Вед2019!$A$1:$H$222</formula>
    <oldFormula>Вед2019!$A$1:$H$222</oldFormula>
  </rdn>
  <rdn rId="0" localSheetId="1" customView="1" name="Z_4F39DA5C_9059_406E_9F89_B6E20F660542_.wvu.Rows" hidden="1" oldHidden="1">
    <formula>Вед2019!$32:$32,Вед2019!$128:$136,Вед2019!$174:$175,Вед2019!$179:$180,Вед2019!$203:$205</formula>
    <oldFormula>Вед2019!$32:$32,Вед2019!$128:$136,Вед2019!$179:$180,Вед2019!$203:$205</oldFormula>
  </rdn>
  <rdn rId="0" localSheetId="1" customView="1" name="Z_4F39DA5C_9059_406E_9F89_B6E20F660542_.wvu.FilterData" hidden="1" oldHidden="1">
    <formula>Вед2019!$E$1:$E$352</formula>
    <oldFormula>Вед2019!$E$1:$E$352</oldFormula>
  </rdn>
  <rcv guid="{4F39DA5C-9059-406E-9F89-B6E20F660542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Вед2019!$A$1:$H$216</formula>
    <oldFormula>Вед2019!$A$1:$H$216</oldFormula>
  </rdn>
  <rdn rId="0" localSheetId="1" customView="1" name="Z_4F39DA5C_9059_406E_9F89_B6E20F660542_.wvu.Rows" hidden="1" oldHidden="1">
    <formula>Вед2019!$30:$32,Вед2019!$191:$193</formula>
    <oldFormula>Вед2019!$30:$32,Вед2019!$191:$193</oldFormula>
  </rdn>
  <rdn rId="0" localSheetId="1" customView="1" name="Z_4F39DA5C_9059_406E_9F89_B6E20F660542_.wvu.FilterData" hidden="1" oldHidden="1">
    <formula>Вед2019!$E$1:$E$346</formula>
    <oldFormula>Вед2019!$E$1:$E$346</oldFormula>
  </rdn>
  <rcv guid="{4F39DA5C-9059-406E-9F89-B6E20F660542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rc rId="7714" sId="1" ref="A55:XFD55" action="deleteRow">
    <rfmt sheetId="1" xfDxf="1" s="1" sqref="A55:XFD5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55" start="0" length="0">
      <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B55" start="0" length="0">
      <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C55" start="0" length="0">
      <dxf>
        <font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D55" start="0" length="0">
      <dxf>
        <font>
          <name val="Times New Roman Cyr"/>
          <scheme val="none"/>
        </font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E55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55" start="0" length="0">
      <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55" start="0" length="0">
      <dxf>
        <font>
          <name val="Times New Roman Cyr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55" start="0" length="0">
      <dxf>
        <font>
          <name val="Times New Roman Cyr"/>
          <scheme val="none"/>
        </font>
        <numFmt numFmtId="2" formatCode="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cc rId="7715" sId="1">
    <oc r="E52" t="inlineStr">
      <is>
        <t>09000000</t>
      </is>
    </oc>
    <nc r="E52" t="inlineStr">
      <is>
        <t>090000000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Вед2019!$A$1:$H$216</formula>
    <oldFormula>Вед2019!$A$1:$H$216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Вед2019!$E$1:$E$346</formula>
    <oldFormula>Вед2019!$E$1:$E$346</oldFormula>
  </rdn>
  <rcv guid="{4F39DA5C-9059-406E-9F89-B6E20F660542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rc rId="7685" sId="1" ref="A46:XFD46" action="deleteRow">
    <rfmt sheetId="1" xfDxf="1" s="1" sqref="A46:XFD4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qref="A46" start="0" length="0">
      <dxf>
        <font>
          <name val="Times New Roman Cyr"/>
          <scheme val="none"/>
        </font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cc rId="0" sId="1" dxf="1" numFmtId="4">
      <nc r="B46">
        <v>650</v>
      </nc>
      <n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46">
        <v>1</v>
      </nc>
      <ndxf>
        <font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46">
        <v>13</v>
      </nc>
      <ndxf>
        <font>
          <name val="Times New Roman Cyr"/>
          <scheme val="none"/>
        </font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E46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F46" start="0" length="0">
      <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46" start="0" length="0">
      <dxf>
        <font>
          <name val="Times New Roman Cyr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46" start="0" length="0">
      <dxf>
        <font>
          <name val="Times New Roman Cyr"/>
          <scheme val="none"/>
        </font>
        <numFmt numFmtId="2" formatCode="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7686" sId="1" ref="A44:XFD44" action="deleteRow">
    <rfmt sheetId="1" xfDxf="1" s="1" sqref="A44:XFD4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44" t="inlineStr">
        <is>
          <t>Расходы на обеспечение функций органов местного самоуправления</t>
        </is>
      </nc>
      <ndxf>
        <alignment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B44">
        <v>650</v>
      </nc>
      <n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44">
        <v>1</v>
      </nc>
      <ndxf>
        <font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44">
        <v>13</v>
      </nc>
      <ndxf>
        <font>
          <name val="Times New Roman Cyr"/>
          <scheme val="none"/>
        </font>
        <numFmt numFmtId="165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E44" t="inlineStr">
        <is>
          <t>0700</t>
        </is>
      </nc>
      <n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F44" start="0" length="0">
      <dxf>
        <font>
          <name val="Times New Roman Cyr"/>
          <scheme val="none"/>
        </font>
        <numFmt numFmtId="164" formatCode="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G44" start="0" length="0">
      <dxf>
        <font>
          <name val="Times New Roman Cyr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  <rfmt sheetId="1" sqref="H44" start="0" length="0">
      <dxf>
        <font>
          <name val="Times New Roman Cyr"/>
          <scheme val="none"/>
        </font>
        <numFmt numFmtId="2" formatCode="0.0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dxf>
    </rfmt>
  </rrc>
  <rrc rId="7687" sId="1" ref="A52:XFD52" action="insertRow"/>
  <rrc rId="7688" sId="1" ref="A52:XFD52" action="insertRow"/>
  <rrc rId="7689" sId="1" ref="A52:XFD53" action="insertRow"/>
  <rcc rId="7690" sId="1">
    <nc r="A52" t="inlineStr">
      <is>
        <t>Муниципальная  программа "Обслуживание деятельности сельского поселения Мулымья на 2018 год и плановый период до 2022 года</t>
      </is>
    </nc>
  </rcc>
  <rfmt sheetId="1" sqref="A52" start="0" length="2147483647">
    <dxf>
      <font>
        <b/>
      </font>
    </dxf>
  </rfmt>
  <rfmt sheetId="1" sqref="A52:H52" start="0" length="2147483647">
    <dxf>
      <font>
        <b val="0"/>
      </font>
    </dxf>
  </rfmt>
  <rfmt sheetId="1" sqref="A52:H52" start="0" length="2147483647">
    <dxf>
      <font>
        <b/>
      </font>
    </dxf>
  </rfmt>
  <rcc rId="7691" sId="1" numFmtId="4">
    <nc r="B52">
      <v>650</v>
    </nc>
  </rcc>
  <rcc rId="7692" sId="1" numFmtId="4">
    <nc r="C52">
      <v>1</v>
    </nc>
  </rcc>
  <rcc rId="7693" sId="1" numFmtId="4">
    <nc r="D52">
      <v>13</v>
    </nc>
  </rcc>
  <rcc rId="7694" sId="1">
    <nc r="E52" t="inlineStr">
      <is>
        <t>09000000</t>
      </is>
    </nc>
  </rcc>
  <rcc rId="7695" sId="1" odxf="1" dxf="1">
    <nc r="A53" t="inlineStr">
      <is>
        <t>Фонд оплаты труда государственных(муниципальных) органов.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696" sId="1" odxf="1" dxf="1" numFmtId="4">
    <nc r="B53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697" sId="1" odxf="1" dxf="1" numFmtId="4">
    <nc r="C53">
      <v>1</v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D53" start="0" length="0">
    <dxf>
      <font>
        <name val="Times New Roman CYR"/>
        <scheme val="none"/>
      </font>
    </dxf>
  </rfmt>
  <rcc rId="7698" sId="1" odxf="1" dxf="1" numFmtId="4">
    <nc r="F53">
      <v>121</v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G53" start="0" length="0">
    <dxf>
      <font>
        <name val="Times New Roman CYR"/>
        <scheme val="none"/>
      </font>
    </dxf>
  </rfmt>
  <rfmt sheetId="1" sqref="H53" start="0" length="0">
    <dxf>
      <font>
        <name val="Times New Roman CYR"/>
        <scheme val="none"/>
      </font>
      <protection hidden="0"/>
    </dxf>
  </rfmt>
  <rcc rId="7699" sId="1" odxf="1" dxf="1">
    <nc r="A54" t="inlineStr">
      <is>
  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700" sId="1" odxf="1" dxf="1" numFmtId="4">
    <nc r="B54">
      <v>650</v>
    </nc>
    <odxf>
      <font>
        <name val="Times New Roman CYR"/>
        <scheme val="none"/>
      </font>
    </odxf>
    <ndxf>
      <font>
        <name val="Times New Roman CYR"/>
        <scheme val="none"/>
      </font>
    </ndxf>
  </rcc>
  <rcc rId="7701" sId="1" odxf="1" dxf="1" numFmtId="4">
    <nc r="C54">
      <v>1</v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D54" start="0" length="0">
    <dxf>
      <font>
        <name val="Times New Roman CYR"/>
        <scheme val="none"/>
      </font>
    </dxf>
  </rfmt>
  <rcc rId="7702" sId="1" odxf="1" dxf="1" numFmtId="4">
    <nc r="F54">
      <v>129</v>
    </nc>
    <odxf>
      <font>
        <name val="Times New Roman CYR"/>
        <scheme val="none"/>
      </font>
    </odxf>
    <ndxf>
      <font>
        <name val="Times New Roman CYR"/>
        <scheme val="none"/>
      </font>
    </ndxf>
  </rcc>
  <rfmt sheetId="1" sqref="G54" start="0" length="0">
    <dxf>
      <font>
        <name val="Times New Roman CYR"/>
        <scheme val="none"/>
      </font>
    </dxf>
  </rfmt>
  <rfmt sheetId="1" sqref="H54" start="0" length="0">
    <dxf>
      <font>
        <name val="Times New Roman CYR"/>
        <scheme val="none"/>
      </font>
      <protection hidden="0"/>
    </dxf>
  </rfmt>
  <rcc rId="7703" sId="1">
    <nc r="G52">
      <f>G53+G54</f>
    </nc>
  </rcc>
  <rcc rId="7704" sId="1" numFmtId="4">
    <nc r="D53">
      <v>13</v>
    </nc>
  </rcc>
  <rcc rId="7705" sId="1" numFmtId="4">
    <nc r="D54">
      <v>13</v>
    </nc>
  </rcc>
  <rcc rId="7706" sId="1" numFmtId="4">
    <nc r="G53">
      <v>121223.09</v>
    </nc>
  </rcc>
  <rcc rId="7707" sId="1" numFmtId="4">
    <nc r="G54">
      <v>36609.370000000003</v>
    </nc>
  </rcc>
  <rcc rId="7708" sId="1">
    <nc r="E53" t="inlineStr">
      <is>
        <t>0900500590</t>
      </is>
    </nc>
  </rcc>
  <rcc rId="7709" sId="1">
    <nc r="E54" t="inlineStr">
      <is>
        <t>0900500590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Вед2019!$A$1:$H$217</formula>
    <oldFormula>Вед2019!$A$1:$H$217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Вед2019!$E$1:$E$347</formula>
    <oldFormula>Вед2019!$E$1:$E$347</oldFormula>
  </rdn>
  <rcv guid="{4F39DA5C-9059-406E-9F89-B6E20F660542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rc rId="7671" sId="1" ref="A44:XFD44" action="insertRow"/>
  <rrc rId="7672" sId="1" ref="A46:XFD46" action="insertRow"/>
  <rcc rId="7673" sId="1" odxf="1" dxf="1">
    <nc r="A44" t="inlineStr">
      <is>
        <t>Расходы на обеспечение функций органов местного самоуправления</t>
      </is>
    </nc>
    <odxf>
      <font>
        <name val="Times New Roman CYR"/>
        <scheme val="none"/>
      </font>
    </odxf>
    <ndxf>
      <font>
        <name val="Times New Roman CYR"/>
        <scheme val="none"/>
      </font>
    </ndxf>
  </rcc>
  <rcc rId="7674" sId="1" numFmtId="4">
    <nc r="B44">
      <v>650</v>
    </nc>
  </rcc>
  <rcc rId="7675" sId="1" numFmtId="4">
    <nc r="C44">
      <v>1</v>
    </nc>
  </rcc>
  <rcc rId="7676" sId="1" numFmtId="4">
    <nc r="C46">
      <v>1</v>
    </nc>
  </rcc>
  <rcc rId="7677" sId="1" numFmtId="4">
    <nc r="B46">
      <v>650</v>
    </nc>
  </rcc>
  <rcc rId="7678" sId="1" numFmtId="4">
    <nc r="D44">
      <v>13</v>
    </nc>
  </rcc>
  <rcc rId="7679" sId="1" numFmtId="4">
    <nc r="D46">
      <v>13</v>
    </nc>
  </rcc>
  <rcc rId="7680" sId="1">
    <nc r="E44" t="inlineStr">
      <is>
        <t>0700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Вед2019!$A$1:$H$215</formula>
    <oldFormula>Вед2019!$A$1:$H$215</oldFormula>
  </rdn>
  <rdn rId="0" localSheetId="1" customView="1" name="Z_4F39DA5C_9059_406E_9F89_B6E20F660542_.wvu.Rows" hidden="1" oldHidden="1">
    <formula>Вед2019!$30:$32</formula>
    <oldFormula>Вед2019!$30:$32</oldFormula>
  </rdn>
  <rdn rId="0" localSheetId="1" customView="1" name="Z_4F39DA5C_9059_406E_9F89_B6E20F660542_.wvu.FilterData" hidden="1" oldHidden="1">
    <formula>Вед2019!$E$1:$E$345</formula>
    <oldFormula>Вед2019!$E$1:$E$345</oldFormula>
  </rdn>
  <rcv guid="{4F39DA5C-9059-406E-9F89-B6E20F660542}" action="add"/>
</revisions>
</file>

<file path=xl/revisions/revisionLog1812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Вед2019!$A$1:$H$216</formula>
    <oldFormula>Вед2019!$A$1:$H$216</oldFormula>
  </rdn>
  <rdn rId="0" localSheetId="1" customView="1" name="Z_4F39DA5C_9059_406E_9F89_B6E20F660542_.wvu.Rows" hidden="1" oldHidden="1">
    <formula>Вед2019!$30:$32,Вед2019!$191:$193</formula>
    <oldFormula>Вед2019!$30:$32,Вед2019!$191:$193</oldFormula>
  </rdn>
  <rdn rId="0" localSheetId="1" customView="1" name="Z_4F39DA5C_9059_406E_9F89_B6E20F660542_.wvu.FilterData" hidden="1" oldHidden="1">
    <formula>Вед2019!$E$1:$E$346</formula>
    <oldFormula>Вед2019!$E$1:$E$346</oldFormula>
  </rdn>
  <rcv guid="{4F39DA5C-9059-406E-9F89-B6E20F660542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8622" sId="1">
    <oc r="E165" t="inlineStr">
      <is>
        <t>1001100000</t>
      </is>
    </oc>
    <nc r="E165" t="inlineStr">
      <is>
        <t>1001180000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Вед2019!$A$1:$H$219</formula>
    <oldFormula>Вед2019!$A$1:$H$219</oldFormula>
  </rdn>
  <rdn rId="0" localSheetId="1" customView="1" name="Z_4F39DA5C_9059_406E_9F89_B6E20F660542_.wvu.FilterData" hidden="1" oldHidden="1">
    <formula>Вед2019!$A$10:$H$219</formula>
    <oldFormula>Вед2019!$A$10:$H$219</oldFormula>
  </rdn>
  <rcv guid="{4F39DA5C-9059-406E-9F89-B6E20F660542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8598" sId="1">
    <oc r="E4" t="inlineStr">
      <is>
        <t xml:space="preserve">от       2019г. № </t>
      </is>
    </oc>
    <nc r="E4" t="inlineStr">
      <is>
        <t>от       11.03.2019г. № 47</t>
      </is>
    </nc>
  </rcc>
  <rcv guid="{5632CF48-BE20-4FB8-A455-A976831B5066}" action="delete"/>
  <rdn rId="0" localSheetId="2" customView="1" name="Z_5632CF48_BE20_4FB8_A455_A976831B5066_.wvu.Rows" hidden="1" oldHidden="1">
    <formula>Функцион2019!$22:$22,Функцион2019!$33:$34</formula>
    <oldFormula>Функцион2019!$22:$22,Функцион2019!$33:$34</oldFormula>
  </rdn>
  <rdn rId="0" localSheetId="1" customView="1" name="Z_5632CF48_BE20_4FB8_A455_A976831B5066_.wvu.PrintArea" hidden="1" oldHidden="1">
    <formula>Вед2019!$A$1:$H$219</formula>
    <oldFormula>Вед2019!$A$1:$H$219</oldFormula>
  </rdn>
  <rdn rId="0" localSheetId="1" customView="1" name="Z_5632CF48_BE20_4FB8_A455_A976831B5066_.wvu.FilterData" hidden="1" oldHidden="1">
    <formula>Вед2019!$A$10:$H$219</formula>
    <oldFormula>Вед2019!$A$10:$H$219</oldFormula>
  </rdn>
  <rcv guid="{5632CF48-BE20-4FB8-A455-A976831B5066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Функцион2019!$17:$17,Функцион2019!$23:$23,Функцион2019!$35:$38</formula>
    <oldFormula>Функцион2019!$17:$17,Функцион2019!$23:$23,Функцион2019!$35:$38</oldFormula>
  </rdn>
  <rdn rId="0" localSheetId="1" customView="1" name="Z_4F39DA5C_9059_406E_9F89_B6E20F660542_.wvu.PrintArea" hidden="1" oldHidden="1">
    <formula>Вед2019!$A$1:$H$228</formula>
    <oldFormula>Вед2019!$A$1:$H$228</oldFormula>
  </rdn>
  <rdn rId="0" localSheetId="1" customView="1" name="Z_4F39DA5C_9059_406E_9F89_B6E20F660542_.wvu.Rows" hidden="1" oldHidden="1">
    <formula>Вед2019!$32:$32,Вед2019!$128:$136,Вед2019!$179:$180,Вед2019!$203:$205,Вед2019!$222:$228</formula>
    <oldFormula>Вед2019!$32:$32,Вед2019!$128:$136,Вед2019!$179:$180,Вед2019!$203:$205,Вед2019!$222:$228</oldFormula>
  </rdn>
  <rdn rId="0" localSheetId="1" customView="1" name="Z_4F39DA5C_9059_406E_9F89_B6E20F660542_.wvu.FilterData" hidden="1" oldHidden="1">
    <formula>Вед2019!$E$1:$E$358</formula>
    <oldFormula>Вед2019!$E$1:$E$358</oldFormula>
  </rdn>
  <rcv guid="{4F39DA5C-9059-406E-9F89-B6E20F660542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7771" sId="1" numFmtId="4">
    <oc r="G110">
      <v>3366000</v>
    </oc>
    <nc r="G110">
      <v>2747700</v>
    </nc>
  </rcc>
  <rcc rId="7772" sId="1" numFmtId="4">
    <oc r="G114">
      <v>0</v>
    </oc>
    <nc r="G114">
      <v>618300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Вед2019!$A$1:$H$216</formula>
    <oldFormula>Вед2019!$A$1:$H$216</oldFormula>
  </rdn>
  <rdn rId="0" localSheetId="1" customView="1" name="Z_4F39DA5C_9059_406E_9F89_B6E20F660542_.wvu.Rows" hidden="1" oldHidden="1">
    <formula>Вед2019!$30:$32,Вед2019!$191:$193</formula>
    <oldFormula>Вед2019!$30:$32,Вед2019!$191:$193</oldFormula>
  </rdn>
  <rdn rId="0" localSheetId="1" customView="1" name="Z_4F39DA5C_9059_406E_9F89_B6E20F660542_.wvu.FilterData" hidden="1" oldHidden="1">
    <formula>Вед2019!$E$1:$E$346</formula>
    <oldFormula>Вед2019!$E$1:$E$346</oldFormula>
  </rdn>
  <rcv guid="{4F39DA5C-9059-406E-9F89-B6E20F660542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cc rId="7744" sId="1" numFmtId="4">
    <oc r="G185">
      <f>2802064-245000</f>
    </oc>
    <nc r="G185">
      <v>1300000.51</v>
    </nc>
  </rcc>
  <rcc rId="7745" sId="1" numFmtId="4">
    <oc r="G47">
      <v>1769400</v>
    </oc>
    <nc r="G47">
      <v>1706497</v>
    </nc>
  </rcc>
  <rcc rId="7746" sId="1">
    <nc r="I151" t="inlineStr">
      <is>
        <t>кладбище</t>
      </is>
    </nc>
  </rcc>
  <rcc rId="7747" sId="1">
    <nc r="I157" t="inlineStr">
      <is>
        <t>колодцы, пункт, народный бюджет</t>
      </is>
    </nc>
  </rcc>
  <rcc rId="7748" sId="1">
    <nc r="I185" t="inlineStr">
      <is>
        <t>коммуналка</t>
      </is>
    </nc>
  </rcc>
  <rcc rId="7749" sId="1">
    <nc r="I188" t="inlineStr">
      <is>
        <t>налоги</t>
      </is>
    </nc>
  </rcc>
  <rcc rId="7750" sId="1">
    <nc r="I44" t="inlineStr">
      <is>
        <t>льготный отпуск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Вед2019!$A$1:$H$216</formula>
    <oldFormula>Вед2019!$A$1:$H$216</oldFormula>
  </rdn>
  <rdn rId="0" localSheetId="1" customView="1" name="Z_4F39DA5C_9059_406E_9F89_B6E20F660542_.wvu.Rows" hidden="1" oldHidden="1">
    <formula>Вед2019!$30:$32,Вед2019!$191:$193</formula>
    <oldFormula>Вед2019!$30:$32,Вед2019!$191:$193</oldFormula>
  </rdn>
  <rdn rId="0" localSheetId="1" customView="1" name="Z_4F39DA5C_9059_406E_9F89_B6E20F660542_.wvu.FilterData" hidden="1" oldHidden="1">
    <formula>Вед2019!$E$1:$E$346</formula>
    <oldFormula>Вед2019!$E$1:$E$346</oldFormula>
  </rdn>
  <rcv guid="{4F39DA5C-9059-406E-9F89-B6E20F660542}" action="add"/>
</revisions>
</file>

<file path=xl/revisions/revisionLog19112.xml><?xml version="1.0" encoding="utf-8"?>
<revisions xmlns="http://schemas.openxmlformats.org/spreadsheetml/2006/main" xmlns:r="http://schemas.openxmlformats.org/officeDocument/2006/relationships">
  <rfmt sheetId="1" sqref="A65">
    <dxf>
      <fill>
        <patternFill>
          <bgColor theme="4" tint="0.79998168889431442"/>
        </patternFill>
      </fill>
    </dxf>
  </rfmt>
  <rfmt sheetId="1" sqref="A65:XFD65">
    <dxf>
      <fill>
        <patternFill>
          <bgColor theme="4" tint="0.79998168889431442"/>
        </patternFill>
      </fill>
    </dxf>
  </rfmt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4F39DA5C_9059_406E_9F89_B6E20F660542_.wvu.PrintArea" hidden="1" oldHidden="1">
    <formula>Вед2019!$A$1:$H$216</formula>
    <oldFormula>Вед2019!$A$1:$H$216</oldFormula>
  </rdn>
  <rdn rId="0" localSheetId="1" customView="1" name="Z_4F39DA5C_9059_406E_9F89_B6E20F660542_.wvu.Rows" hidden="1" oldHidden="1">
    <formula>Вед2019!$30:$32,Вед2019!$191:$193</formula>
    <oldFormula>Вед2019!$30:$32,Вед2019!$191:$193</oldFormula>
  </rdn>
  <rdn rId="0" localSheetId="1" customView="1" name="Z_4F39DA5C_9059_406E_9F89_B6E20F660542_.wvu.FilterData" hidden="1" oldHidden="1">
    <formula>Вед2019!$E$1:$E$346</formula>
    <oldFormula>Вед2019!$E$1:$E$346</oldFormula>
  </rdn>
  <rcv guid="{4F39DA5C-9059-406E-9F89-B6E20F660542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8490" sId="1">
    <oc r="G50">
      <f>1706497+28000-27719.68</f>
    </oc>
    <nc r="G50">
      <f>1706497+28000-27719.68+51899.1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Функцион2019!$22:$22,Функцион2019!$33:$34</formula>
    <oldFormula>Функцион2019!$22:$22,Функцион2019!$33:$34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Вед2019!$A$10:$H$212</formula>
    <oldFormula>Вед2019!$A$10:$H$212</oldFormula>
  </rdn>
  <rcv guid="{4F39DA5C-9059-406E-9F89-B6E20F660542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c rId="8396" sId="1">
    <oc r="E73" t="inlineStr">
      <is>
        <t>0700185060</t>
      </is>
    </oc>
    <nc r="E73" t="inlineStr">
      <is>
        <t>0700151180</t>
      </is>
    </nc>
  </rcc>
  <rcc rId="8397" sId="1">
    <oc r="E69" t="inlineStr">
      <is>
        <t>0700185060</t>
      </is>
    </oc>
    <nc r="E69" t="inlineStr">
      <is>
        <t>0700151180</t>
      </is>
    </nc>
  </rcc>
  <rcc rId="8398" sId="1">
    <oc r="E70" t="inlineStr">
      <is>
        <t>0700185060</t>
      </is>
    </oc>
    <nc r="E70" t="inlineStr">
      <is>
        <t>0700151180</t>
      </is>
    </nc>
  </rcc>
  <rcc rId="8399" sId="1">
    <oc r="E71" t="inlineStr">
      <is>
        <t>0700185060</t>
      </is>
    </oc>
    <nc r="E71" t="inlineStr">
      <is>
        <t>0700151180</t>
      </is>
    </nc>
  </rcc>
  <rcc rId="8400" sId="1">
    <oc r="E72" t="inlineStr">
      <is>
        <t>0700185060</t>
      </is>
    </oc>
    <nc r="E72" t="inlineStr">
      <is>
        <t>0700151180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Вед2019!$A$1:$H$225</formula>
    <oldFormula>Вед2019!$A$1:$H$225</oldFormula>
  </rdn>
  <rdn rId="0" localSheetId="1" customView="1" name="Z_4F39DA5C_9059_406E_9F89_B6E20F660542_.wvu.Rows" hidden="1" oldHidden="1">
    <formula>Вед2019!$35:$35,Вед2019!$130:$138,Вед2019!$178:$183</formula>
    <oldFormula>Вед2019!$35:$35,Вед2019!$130:$138,Вед2019!$178:$183</oldFormula>
  </rdn>
  <rdn rId="0" localSheetId="1" customView="1" name="Z_4F39DA5C_9059_406E_9F89_B6E20F660542_.wvu.FilterData" hidden="1" oldHidden="1">
    <formula>Вед2019!$A$10:$H$225</formula>
    <oldFormula>Вед2019!$A$10:$H$225</oldFormula>
  </rdn>
  <rcv guid="{4F39DA5C-9059-406E-9F89-B6E20F660542}" action="add"/>
</revisions>
</file>

<file path=xl/revisions/revisionLog19211.xml><?xml version="1.0" encoding="utf-8"?>
<revisions xmlns="http://schemas.openxmlformats.org/spreadsheetml/2006/main" xmlns:r="http://schemas.openxmlformats.org/officeDocument/2006/relationships">
  <rcc rId="8261" sId="1">
    <oc r="E98" t="inlineStr">
      <is>
        <t>0700185060</t>
      </is>
    </oc>
    <nc r="E98" t="inlineStr">
      <is>
        <t>0900185060</t>
      </is>
    </nc>
  </rcc>
  <rcc rId="8262" sId="1">
    <oc r="E97" t="inlineStr">
      <is>
        <t>0700100000</t>
      </is>
    </oc>
    <nc r="E97" t="inlineStr">
      <is>
        <t>0900100000</t>
      </is>
    </nc>
  </rcc>
  <rcc rId="8263" sId="1">
    <oc r="E99" t="inlineStr">
      <is>
        <t>0700185060</t>
      </is>
    </oc>
    <nc r="E99" t="inlineStr">
      <is>
        <t>0900185060</t>
      </is>
    </nc>
  </rcc>
  <rcc rId="8264" sId="1">
    <oc r="E100" t="inlineStr">
      <is>
        <t>0700185060</t>
      </is>
    </oc>
    <nc r="E100" t="inlineStr">
      <is>
        <t>0900185060</t>
      </is>
    </nc>
  </rcc>
  <rcc rId="8265" sId="1">
    <oc r="E101" t="inlineStr">
      <is>
        <t>0700185060</t>
      </is>
    </oc>
    <nc r="E101" t="inlineStr">
      <is>
        <t>0900185060</t>
      </is>
    </nc>
  </rcc>
  <rcc rId="8266" sId="1">
    <oc r="E102" t="inlineStr">
      <is>
        <t>07001S5060</t>
      </is>
    </oc>
    <nc r="E102" t="inlineStr">
      <is>
        <t>09001S5060</t>
      </is>
    </nc>
  </rcc>
  <rcc rId="8267" sId="1">
    <oc r="E103" t="inlineStr">
      <is>
        <t>07001S5060</t>
      </is>
    </oc>
    <nc r="E103" t="inlineStr">
      <is>
        <t>09001S5060</t>
      </is>
    </nc>
  </rcc>
  <rcc rId="8268" sId="1">
    <oc r="E104" t="inlineStr">
      <is>
        <t>07001S5060</t>
      </is>
    </oc>
    <nc r="E104" t="inlineStr">
      <is>
        <t>09001S5060</t>
      </is>
    </nc>
  </rcc>
  <rcc rId="8269" sId="1">
    <oc r="E105" t="inlineStr">
      <is>
        <t>07001S5060</t>
      </is>
    </oc>
    <nc r="E105" t="inlineStr">
      <is>
        <t>09001S5060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Вед2019!$A$1:$H$218</formula>
    <oldFormula>Вед2019!$A$1:$H$218</oldFormula>
  </rdn>
  <rdn rId="0" localSheetId="1" customView="1" name="Z_4F39DA5C_9059_406E_9F89_B6E20F660542_.wvu.Rows" hidden="1" oldHidden="1">
    <formula>Вед2019!$32:$32,Вед2019!$123:$131,Вед2019!$171:$176,Вед2019!$200:$202</formula>
    <oldFormula>Вед2019!$32:$32,Вед2019!$123:$131,Вед2019!$171:$176,Вед2019!$200:$202</oldFormula>
  </rdn>
  <rdn rId="0" localSheetId="1" customView="1" name="Z_4F39DA5C_9059_406E_9F89_B6E20F660542_.wvu.FilterData" hidden="1" oldHidden="1">
    <formula>Вед2019!$A$10:$H$218</formula>
    <oldFormula>Вед2019!$A$10:$H$218</oldFormula>
  </rdn>
  <rcv guid="{4F39DA5C-9059-406E-9F89-B6E20F660542}" action="add"/>
</revisions>
</file>

<file path=xl/revisions/revisionLog192111.xml><?xml version="1.0" encoding="utf-8"?>
<revisions xmlns="http://schemas.openxmlformats.org/spreadsheetml/2006/main" xmlns:r="http://schemas.openxmlformats.org/officeDocument/2006/relationships">
  <rrc rId="8239" sId="2" ref="A17:XFD17" action="deleteRow">
    <undo index="3" exp="ref" v="1" dr="D17" r="D15" sId="2"/>
    <undo index="0" exp="area" ref3D="1" dr="$F$1:$F$1048576" dn="Z_F21A4357_4490_4DC5_AD5F_D74077CDC8A9_.wvu.Cols" sId="2"/>
    <undo index="6" exp="area" ref3D="1" dr="$A$35:$XFD$36" dn="Z_92CDF3B4_C714_4C4F_B6E7_8E2145A85B5B_.wvu.Rows" sId="2"/>
    <undo index="4" exp="area" ref3D="1" dr="$A$28:$XFD$28" dn="Z_92CDF3B4_C714_4C4F_B6E7_8E2145A85B5B_.wvu.Rows" sId="2"/>
    <undo index="2" exp="area" ref3D="1" dr="$A$23:$XFD$23" dn="Z_92CDF3B4_C714_4C4F_B6E7_8E2145A85B5B_.wvu.Rows" sId="2"/>
    <undo index="1" exp="area" ref3D="1" dr="$A$17:$XFD$17" dn="Z_92CDF3B4_C714_4C4F_B6E7_8E2145A85B5B_.wvu.Rows" sId="2"/>
    <undo index="4" exp="area" ref3D="1" dr="$A$35:$XFD$36" dn="Z_814DCA95_BDDD_4D03_92BE_5D18843FD74B_.wvu.Rows" sId="2"/>
    <undo index="2" exp="area" ref3D="1" dr="$A$23:$XFD$23" dn="Z_814DCA95_BDDD_4D03_92BE_5D18843FD74B_.wvu.Rows" sId="2"/>
    <undo index="1" exp="area" ref3D="1" dr="$A$17:$XFD$17" dn="Z_814DCA95_BDDD_4D03_92BE_5D18843FD74B_.wvu.Rows" sId="2"/>
    <undo index="4" exp="area" ref3D="1" dr="$A$35:$XFD$36" dn="Z_4F39DA5C_9059_406E_9F89_B6E20F660542_.wvu.Rows" sId="2"/>
    <undo index="2" exp="area" ref3D="1" dr="$A$23:$XFD$23" dn="Z_4F39DA5C_9059_406E_9F89_B6E20F660542_.wvu.Rows" sId="2"/>
    <undo index="1" exp="area" ref3D="1" dr="$A$17:$XFD$17" dn="Z_4F39DA5C_9059_406E_9F89_B6E20F660542_.wvu.Rows" sId="2"/>
    <rfmt sheetId="2" xfDxf="1" s="1" sqref="A17:XFD1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2" dxf="1">
      <nc r="A17" t="inlineStr">
        <is>
          <t>Другие вопросыв области национальной безопасности и правоохранительной деятельности</t>
        </is>
      </nc>
      <ndxf>
        <font>
          <sz val="12"/>
          <name val="Times New Roman Cyr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B17">
        <v>3</v>
      </nc>
      <ndxf>
        <font>
          <sz val="12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C17">
        <v>9</v>
      </nc>
      <ndxf>
        <font>
          <sz val="12"/>
          <name val="Times New Roman Cyr"/>
          <scheme val="none"/>
        </font>
        <numFmt numFmtId="165" formatCode="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D17">
        <f>Вед2019!#REF!</f>
      </nc>
      <ndxf>
        <font>
          <sz val="12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7" start="0" length="0">
      <dxf>
        <font>
          <sz val="12"/>
          <name val="Times New Roman Cyr"/>
          <scheme val="none"/>
        </font>
        <numFmt numFmtId="168" formatCode="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8240" sId="2">
    <oc r="D15">
      <f>D16+D18+D17</f>
    </oc>
    <nc r="D15">
      <f>D16+D17</f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Функцион2019!#REF!,Функцион2019!$22:$22,Функцион2019!$34:$35</oldFormula>
  </rdn>
  <rdn rId="0" localSheetId="1" customView="1" name="Z_4F39DA5C_9059_406E_9F89_B6E20F660542_.wvu.PrintArea" hidden="1" oldHidden="1">
    <formula>Вед2019!$A$1:$H$217</formula>
    <oldFormula>Вед2019!$A$1:$H$217</oldFormula>
  </rdn>
  <rdn rId="0" localSheetId="1" customView="1" name="Z_4F39DA5C_9059_406E_9F89_B6E20F660542_.wvu.Rows" hidden="1" oldHidden="1">
    <formula>Вед2019!$32:$32,Вед2019!$122:$130,Вед2019!$170:$175,Вед2019!$199:$201</formula>
    <oldFormula>Вед2019!$32:$32,Вед2019!$122:$130,Вед2019!$170:$175,Вед2019!$199:$201</oldFormula>
  </rdn>
  <rdn rId="0" localSheetId="1" customView="1" name="Z_4F39DA5C_9059_406E_9F89_B6E20F660542_.wvu.FilterData" hidden="1" oldHidden="1">
    <formula>Вед2019!$A$10:$H$217</formula>
    <oldFormula>Вед2019!$A$10:$H$217</oldFormula>
  </rdn>
  <rcv guid="{4F39DA5C-9059-406E-9F89-B6E20F660542}" action="add"/>
</revisions>
</file>

<file path=xl/revisions/revisionLog1921111.xml><?xml version="1.0" encoding="utf-8"?>
<revisions xmlns="http://schemas.openxmlformats.org/spreadsheetml/2006/main" xmlns:r="http://schemas.openxmlformats.org/officeDocument/2006/relationships">
  <rfmt sheetId="1" sqref="A52">
    <dxf>
      <fill>
        <patternFill>
          <bgColor rgb="FFFF0000"/>
        </patternFill>
      </fill>
    </dxf>
  </rfmt>
</revisions>
</file>

<file path=xl/revisions/revisionLog193.xml><?xml version="1.0" encoding="utf-8"?>
<revisions xmlns="http://schemas.openxmlformats.org/spreadsheetml/2006/main" xmlns:r="http://schemas.openxmlformats.org/officeDocument/2006/relationships">
  <rcc rId="8409" sId="1">
    <oc r="E3" t="inlineStr">
      <is>
        <t>депутатов №20 от 13.12.2018</t>
      </is>
    </oc>
    <nc r="E3" t="inlineStr">
      <is>
        <t>депутатов №32 от24.01.19</t>
      </is>
    </nc>
  </rcc>
  <rcv guid="{4F39DA5C-9059-406E-9F89-B6E20F660542}" action="delete"/>
  <rdn rId="0" localSheetId="2" customView="1" name="Z_4F39DA5C_9059_406E_9F89_B6E20F660542_.wvu.Rows" hidden="1" oldHidden="1">
    <formula>Функцион2019!$22:$22,Функцион2019!$34:$35</formula>
    <oldFormula>Функцион2019!$22:$22,Функцион2019!$34:$35</oldFormula>
  </rdn>
  <rdn rId="0" localSheetId="1" customView="1" name="Z_4F39DA5C_9059_406E_9F89_B6E20F660542_.wvu.PrintArea" hidden="1" oldHidden="1">
    <formula>Вед2019!$A$1:$H$225</formula>
    <oldFormula>Вед2019!$A$1:$H$225</oldFormula>
  </rdn>
  <rdn rId="0" localSheetId="1" customView="1" name="Z_4F39DA5C_9059_406E_9F89_B6E20F660542_.wvu.Rows" hidden="1" oldHidden="1">
    <formula>Вед2019!$35:$35,Вед2019!$130:$138,Вед2019!$178:$183</formula>
    <oldFormula>Вед2019!$35:$35,Вед2019!$130:$138,Вед2019!$178:$183</oldFormula>
  </rdn>
  <rdn rId="0" localSheetId="1" customView="1" name="Z_4F39DA5C_9059_406E_9F89_B6E20F660542_.wvu.FilterData" hidden="1" oldHidden="1">
    <formula>Вед2019!$A$10:$H$225</formula>
    <oldFormula>Вед2019!$A$10:$H$225</oldFormula>
  </rdn>
  <rcv guid="{4F39DA5C-9059-406E-9F89-B6E20F66054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2CDF3B4-C714-4C4F-B6E7-8E2145A85B5B}" action="delete"/>
  <rdn rId="0" localSheetId="1" customView="1" name="Z_92CDF3B4_C714_4C4F_B6E7_8E2145A85B5B_.wvu.FilterData" hidden="1" oldHidden="1">
    <formula>Вед2018!$E$1:$E$342</formula>
    <oldFormula>Вед2018!$A$10:$G$216</oldFormula>
  </rdn>
  <rcv guid="{92CDF3B4-C714-4C4F-B6E7-8E2145A85B5B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3">
    <dxf>
      <alignment wrapText="0" readingOrder="0"/>
    </dxf>
  </rfmt>
  <rcc rId="7899" sId="1">
    <oc r="E3" t="inlineStr">
      <is>
        <t xml:space="preserve">депутатов </t>
      </is>
    </oc>
    <nc r="E3" t="inlineStr">
      <is>
        <t>депутатов №20 от 13.12.2018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00:E207">
    <dxf>
      <fill>
        <patternFill patternType="solid">
          <bgColor rgb="FFFFFF00"/>
        </patternFill>
      </fill>
    </dxf>
  </rfmt>
  <rfmt sheetId="1" sqref="C174:G177">
    <dxf>
      <fill>
        <patternFill patternType="solid">
          <bgColor rgb="FFFFFF00"/>
        </patternFill>
      </fill>
    </dxf>
  </rfmt>
  <rfmt sheetId="1" sqref="E166:F168">
    <dxf>
      <fill>
        <patternFill patternType="solid">
          <bgColor rgb="FFFFFF00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2CDF3B4-C714-4C4F-B6E7-8E2145A85B5B}" action="delete"/>
  <rdn rId="0" localSheetId="2" customView="1" name="Z_92CDF3B4_C714_4C4F_B6E7_8E2145A85B5B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92CDF3B4_C714_4C4F_B6E7_8E2145A85B5B_.wvu.PrintArea" hidden="1" oldHidden="1">
    <formula>Вед2019!$A$1:$H$228</formula>
    <oldFormula>Вед2019!$A$1:$H$228</oldFormula>
  </rdn>
  <rdn rId="0" localSheetId="1" customView="1" name="Z_92CDF3B4_C714_4C4F_B6E7_8E2145A85B5B_.wvu.Rows" hidden="1" oldHidden="1">
    <formula>Вед2019!$32:$32,Вед2019!$80:$85,Вед2019!$128:$136,Вед2019!$202:$205,Вед2019!$222:$228</formula>
    <oldFormula>Вед2019!$30:$32,Вед2019!$80:$85,Вед2019!$128:$136,Вед2019!$202:$205</oldFormula>
  </rdn>
  <rdn rId="0" localSheetId="1" customView="1" name="Z_92CDF3B4_C714_4C4F_B6E7_8E2145A85B5B_.wvu.FilterData" hidden="1" oldHidden="1">
    <formula>Вед2019!$E$1:$E$358</formula>
    <oldFormula>Вед2019!$E$1:$E$358</oldFormula>
  </rdn>
  <rcv guid="{92CDF3B4-C714-4C4F-B6E7-8E2145A85B5B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2CDF3B4-C714-4C4F-B6E7-8E2145A85B5B}" action="delete"/>
  <rdn rId="0" localSheetId="2" customView="1" name="Z_92CDF3B4_C714_4C4F_B6E7_8E2145A85B5B_.wvu.Rows" hidden="1" oldHidden="1">
    <formula>Функцион2019!$17:$17,Функцион2019!$23:$23,Функцион2019!$28:$28,Функцион2019!$35:$38</formula>
    <oldFormula>Функцион2019!$17:$17,Функцион2019!$23:$23,Функцион2019!$28:$28,Функцион2019!$35:$36</oldFormula>
  </rdn>
  <rdn rId="0" localSheetId="1" customView="1" name="Z_92CDF3B4_C714_4C4F_B6E7_8E2145A85B5B_.wvu.PrintArea" hidden="1" oldHidden="1">
    <formula>Вед2019!$A$1:$H$228</formula>
    <oldFormula>Вед2019!$A$1:$H$228</oldFormula>
  </rdn>
  <rdn rId="0" localSheetId="1" customView="1" name="Z_92CDF3B4_C714_4C4F_B6E7_8E2145A85B5B_.wvu.Rows" hidden="1" oldHidden="1">
    <formula>Вед2019!$32:$32,Вед2019!$80:$85,Вед2019!$128:$136,Вед2019!$202:$205,Вед2019!$222:$228</formula>
    <oldFormula>Вед2019!$32:$32,Вед2019!$80:$85,Вед2019!$128:$136,Вед2019!$202:$205,Вед2019!$222:$228</oldFormula>
  </rdn>
  <rdn rId="0" localSheetId="1" customView="1" name="Z_92CDF3B4_C714_4C4F_B6E7_8E2145A85B5B_.wvu.FilterData" hidden="1" oldHidden="1">
    <formula>Вед2019!$E$1:$E$358</formula>
    <oldFormula>Вед2019!$E$1:$E$358</oldFormula>
  </rdn>
  <rcv guid="{92CDF3B4-C714-4C4F-B6E7-8E2145A85B5B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06:E213">
    <dxf>
      <fill>
        <patternFill patternType="none">
          <bgColor auto="1"/>
        </patternFill>
      </fill>
    </dxf>
  </rfmt>
  <rfmt sheetId="1" sqref="C177:G183">
    <dxf>
      <fill>
        <patternFill patternType="none">
          <bgColor auto="1"/>
        </patternFill>
      </fill>
    </dxf>
  </rfmt>
  <rfmt sheetId="1" sqref="E166:G171">
    <dxf>
      <fill>
        <patternFill patternType="none">
          <bgColor auto="1"/>
        </patternFill>
      </fill>
    </dxf>
  </rfmt>
  <rcv guid="{92CDF3B4-C714-4C4F-B6E7-8E2145A85B5B}" action="delete"/>
  <rdn rId="0" localSheetId="2" customView="1" name="Z_92CDF3B4_C714_4C4F_B6E7_8E2145A85B5B_.wvu.Rows" hidden="1" oldHidden="1">
    <formula>Функцион2019!$17:$17,Функцион2019!$23:$23,Функцион2019!$28:$28,Функцион2019!$35:$38</formula>
    <oldFormula>Функцион2019!$17:$17,Функцион2019!$23:$23,Функцион2019!$28:$28,Функцион2019!$35:$38</oldFormula>
  </rdn>
  <rdn rId="0" localSheetId="1" customView="1" name="Z_92CDF3B4_C714_4C4F_B6E7_8E2145A85B5B_.wvu.PrintArea" hidden="1" oldHidden="1">
    <formula>Вед2019!$A$1:$H$228</formula>
    <oldFormula>Вед2019!$A$1:$H$228</oldFormula>
  </rdn>
  <rdn rId="0" localSheetId="1" customView="1" name="Z_92CDF3B4_C714_4C4F_B6E7_8E2145A85B5B_.wvu.Rows" hidden="1" oldHidden="1">
    <formula>Вед2019!$32:$32,Вед2019!$80:$85,Вед2019!$128:$136,Вед2019!$202:$205,Вед2019!$222:$228</formula>
    <oldFormula>Вед2019!$32:$32,Вед2019!$80:$85,Вед2019!$128:$136,Вед2019!$202:$205,Вед2019!$222:$228</oldFormula>
  </rdn>
  <rdn rId="0" localSheetId="1" customView="1" name="Z_92CDF3B4_C714_4C4F_B6E7_8E2145A85B5B_.wvu.FilterData" hidden="1" oldHidden="1">
    <formula>Вед2019!$E$1:$E$358</formula>
    <oldFormula>Вед2019!$E$1:$E$358</oldFormula>
  </rdn>
  <rcv guid="{92CDF3B4-C714-4C4F-B6E7-8E2145A85B5B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03" sId="1">
    <oc r="E4" t="inlineStr">
      <is>
        <t xml:space="preserve">от       17.04.2019г. № </t>
      </is>
    </oc>
    <nc r="E4" t="inlineStr">
      <is>
        <t>от  17.04.2019г. № 49</t>
      </is>
    </nc>
  </rcc>
  <rdn rId="0" localSheetId="2" customView="1" name="Z_AA7238AC_C816_4CF4_B1A8_665470F75E02_.wvu.Rows" hidden="1" oldHidden="1">
    <formula>Функцион2019!$22:$22,Функцион2019!$33:$34</formula>
  </rdn>
  <rdn rId="0" localSheetId="1" customView="1" name="Z_AA7238AC_C816_4CF4_B1A8_665470F75E02_.wvu.PrintArea" hidden="1" oldHidden="1">
    <formula>Вед2019!$A$1:$H$226</formula>
  </rdn>
  <rdn rId="0" localSheetId="1" customView="1" name="Z_AA7238AC_C816_4CF4_B1A8_665470F75E02_.wvu.FilterData" hidden="1" oldHidden="1">
    <formula>Вед2019!$A$10:$H$226</formula>
  </rdn>
  <rcv guid="{AA7238AC-C816-4CF4-B1A8-665470F75E02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07" sId="1">
    <oc r="E4" t="inlineStr">
      <is>
        <t>от  17.04.2019г. № 49</t>
      </is>
    </oc>
    <nc r="E4" t="inlineStr">
      <is>
        <t xml:space="preserve">    от  17.04.2019г. № 49</t>
      </is>
    </nc>
  </rcc>
  <rcv guid="{AA7238AC-C816-4CF4-B1A8-665470F75E02}" action="delete"/>
  <rdn rId="0" localSheetId="2" customView="1" name="Z_AA7238AC_C816_4CF4_B1A8_665470F75E02_.wvu.Rows" hidden="1" oldHidden="1">
    <formula>Функцион2019!$22:$22,Функцион2019!$33:$34</formula>
    <oldFormula>Функцион2019!$22:$22,Функцион2019!$33:$34</oldFormula>
  </rdn>
  <rdn rId="0" localSheetId="1" customView="1" name="Z_AA7238AC_C816_4CF4_B1A8_665470F75E02_.wvu.PrintArea" hidden="1" oldHidden="1">
    <formula>Вед2019!$A$1:$H$226</formula>
    <oldFormula>Вед2019!$A$1:$H$226</oldFormula>
  </rdn>
  <rdn rId="0" localSheetId="1" customView="1" name="Z_AA7238AC_C816_4CF4_B1A8_665470F75E02_.wvu.FilterData" hidden="1" oldHidden="1">
    <formula>Вед2019!$A$10:$H$226</formula>
    <oldFormula>Вед2019!$A$10:$H$226</oldFormula>
  </rdn>
  <rcv guid="{AA7238AC-C816-4CF4-B1A8-665470F75E0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2:H216">
    <dxf>
      <numFmt numFmtId="4" formatCode="#,##0.00"/>
    </dxf>
  </rfmt>
  <rfmt sheetId="1" sqref="A213:XFD216">
    <dxf>
      <fill>
        <patternFill patternType="solid">
          <bgColor rgb="FFFF0000"/>
        </patternFill>
      </fill>
    </dxf>
  </rfmt>
  <rcv guid="{92CDF3B4-C714-4C4F-B6E7-8E2145A85B5B}" action="delete"/>
  <rdn rId="0" localSheetId="1" customView="1" name="Z_92CDF3B4_C714_4C4F_B6E7_8E2145A85B5B_.wvu.Rows" hidden="1" oldHidden="1">
    <formula>Вед2019!$30:$32,Вед2019!$122:$130</formula>
  </rdn>
  <rdn rId="0" localSheetId="1" customView="1" name="Z_92CDF3B4_C714_4C4F_B6E7_8E2145A85B5B_.wvu.FilterData" hidden="1" oldHidden="1">
    <formula>Вед2019!$E$1:$E$346</formula>
    <oldFormula>Вед2019!$E$1:$E$346</oldFormula>
  </rdn>
  <rcv guid="{92CDF3B4-C714-4C4F-B6E7-8E2145A85B5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13:XFD216">
    <dxf>
      <fill>
        <patternFill patternType="none">
          <bgColor auto="1"/>
        </patternFill>
      </fill>
    </dxf>
  </rfmt>
  <rfmt sheetId="1" sqref="G195:G198">
    <dxf>
      <fill>
        <patternFill patternType="none">
          <bgColor auto="1"/>
        </patternFill>
      </fill>
    </dxf>
  </rfmt>
  <rfmt sheetId="1" sqref="G179:G181">
    <dxf>
      <fill>
        <patternFill patternType="none">
          <bgColor auto="1"/>
        </patternFill>
      </fill>
    </dxf>
  </rfmt>
  <rcc rId="7779" sId="1">
    <oc r="I44" t="inlineStr">
      <is>
        <t>льготный отпуск</t>
      </is>
    </oc>
    <nc r="I44"/>
  </rcc>
  <rcc rId="7780" sId="1">
    <oc r="I151" t="inlineStr">
      <is>
        <t>кладбище</t>
      </is>
    </oc>
    <nc r="I151"/>
  </rcc>
  <rcc rId="7781" sId="1">
    <oc r="I157" t="inlineStr">
      <is>
        <t>колодцы, пункт, народный бюджет</t>
      </is>
    </oc>
    <nc r="I157"/>
  </rcc>
  <rcc rId="7782" sId="1">
    <oc r="J179">
      <f>G179+G196+G200</f>
    </oc>
    <nc r="J179"/>
  </rcc>
  <rcc rId="7783" sId="1">
    <oc r="J180">
      <f>G181+G197+G201</f>
    </oc>
    <nc r="J180"/>
  </rcc>
  <rcc rId="7784" sId="1">
    <oc r="I185" t="inlineStr">
      <is>
        <t>коммуналка</t>
      </is>
    </oc>
    <nc r="I185"/>
  </rcc>
  <rcc rId="7785" sId="1">
    <oc r="I188" t="inlineStr">
      <is>
        <t>налоги</t>
      </is>
    </oc>
    <nc r="I188"/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2CDF3B4-C714-4C4F-B6E7-8E2145A85B5B}" action="delete"/>
  <rdn rId="0" localSheetId="1" customView="1" name="Z_92CDF3B4_C714_4C4F_B6E7_8E2145A85B5B_.wvu.Rows" hidden="1" oldHidden="1">
    <formula>Вед2019!$30:$32,Вед2019!$80:$85,Вед2019!$125:$133,Вед2019!$193:$196</formula>
    <oldFormula>Вед2019!$30:$32,Вед2019!$125:$133</oldFormula>
  </rdn>
  <rdn rId="0" localSheetId="1" customView="1" name="Z_92CDF3B4_C714_4C4F_B6E7_8E2145A85B5B_.wvu.FilterData" hidden="1" oldHidden="1">
    <formula>Вед2019!$E$1:$E$349</formula>
    <oldFormula>Вед2019!$E$1:$E$349</oldFormula>
  </rdn>
  <rcv guid="{92CDF3B4-C714-4C4F-B6E7-8E2145A85B5B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31" sId="1">
    <oc r="A197" t="inlineStr">
      <is>
        <t xml:space="preserve">Расходы, направлденные на реализацию указов Президента Российской Федерации </t>
      </is>
    </oc>
    <nc r="A197" t="inlineStr">
      <is>
        <t>Расходы в целях исполнения целевых показателей на повышения оплаты труда работников муниципальных учреждений культуры  (бюджет округа)</t>
      </is>
    </nc>
  </rcc>
  <rcc rId="7832" sId="1">
    <oc r="A201" t="inlineStr">
      <is>
        <t>Расходы, направленные на реализацию указов Президента Российской Федерации (софинансирование)</t>
      </is>
    </oc>
    <nc r="A201" t="inlineStr">
      <is>
        <t>Расходы в целях исполнения целевых показателей на повышения оплаты труда работников муниципальных учреждений культуры  (софинансирование)</t>
      </is>
    </nc>
  </rcc>
  <rcv guid="{92CDF3B4-C714-4C4F-B6E7-8E2145A85B5B}" action="delete"/>
  <rdn rId="0" localSheetId="1" customView="1" name="Z_92CDF3B4_C714_4C4F_B6E7_8E2145A85B5B_.wvu.Rows" hidden="1" oldHidden="1">
    <formula>Вед2019!$30:$32,Вед2019!$80:$85,Вед2019!$125:$133,Вед2019!$193:$196</formula>
    <oldFormula>Вед2019!$30:$32,Вед2019!$80:$85,Вед2019!$125:$133,Вед2019!$193:$196</oldFormula>
  </rdn>
  <rdn rId="0" localSheetId="1" customView="1" name="Z_92CDF3B4_C714_4C4F_B6E7_8E2145A85B5B_.wvu.FilterData" hidden="1" oldHidden="1">
    <formula>Вед2019!$E$1:$E$349</formula>
    <oldFormula>Вед2019!$E$1:$E$349</oldFormula>
  </rdn>
  <rcv guid="{92CDF3B4-C714-4C4F-B6E7-8E2145A85B5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9" start="0" length="2147483647">
    <dxf>
      <font>
        <b/>
      </font>
    </dxf>
  </rfmt>
  <rfmt sheetId="1" sqref="A68" start="0" length="2147483647">
    <dxf>
      <font>
        <b/>
      </font>
    </dxf>
  </rfmt>
  <rfmt sheetId="1" sqref="A87" start="0" length="2147483647">
    <dxf>
      <font>
        <b/>
      </font>
    </dxf>
  </rfmt>
  <rfmt sheetId="1" sqref="A89:G89" start="0" length="2147483647">
    <dxf>
      <font>
        <b val="0"/>
      </font>
    </dxf>
  </rfmt>
  <rfmt sheetId="1" sqref="A89:G89" start="0" length="2147483647">
    <dxf>
      <font>
        <b/>
      </font>
    </dxf>
  </rfmt>
  <rfmt sheetId="1" sqref="B87:G87" start="0" length="2147483647">
    <dxf>
      <font>
        <b/>
      </font>
    </dxf>
  </rfmt>
  <rcv guid="{92CDF3B4-C714-4C4F-B6E7-8E2145A85B5B}" action="delete"/>
  <rdn rId="0" localSheetId="2" customView="1" name="Z_92CDF3B4_C714_4C4F_B6E7_8E2145A85B5B_.wvu.Rows" hidden="1" oldHidden="1">
    <formula>Функцион2019!$17:$17,Функцион2019!$23:$23,Функцион2019!$28:$28,Функцион2019!$35:$36</formula>
  </rdn>
  <rdn rId="0" localSheetId="1" customView="1" name="Z_92CDF3B4_C714_4C4F_B6E7_8E2145A85B5B_.wvu.Rows" hidden="1" oldHidden="1">
    <formula>Вед2019!$30:$32,Вед2019!$80:$85,Вед2019!$128:$136,Вед2019!$196:$199</formula>
    <oldFormula>Вед2019!$30:$32,Вед2019!$80:$85,Вед2019!$128:$136,Вед2019!$196:$199</oldFormula>
  </rdn>
  <rdn rId="0" localSheetId="1" customView="1" name="Z_92CDF3B4_C714_4C4F_B6E7_8E2145A85B5B_.wvu.FilterData" hidden="1" oldHidden="1">
    <formula>Вед2019!$E$1:$E$352</formula>
    <oldFormula>Вед2019!$E$1:$E$352</oldFormula>
  </rdn>
  <rcv guid="{92CDF3B4-C714-4C4F-B6E7-8E2145A85B5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2CDF3B4-C714-4C4F-B6E7-8E2145A85B5B}" action="delete"/>
  <rdn rId="0" localSheetId="2" customView="1" name="Z_92CDF3B4_C714_4C4F_B6E7_8E2145A85B5B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92CDF3B4_C714_4C4F_B6E7_8E2145A85B5B_.wvu.Rows" hidden="1" oldHidden="1">
    <formula>Вед2019!$30:$32,Вед2019!$80:$85,Вед2019!$128:$136,Вед2019!$196:$199</formula>
    <oldFormula>Вед2019!$30:$32,Вед2019!$80:$85,Вед2019!$128:$136,Вед2019!$196:$199</oldFormula>
  </rdn>
  <rdn rId="0" localSheetId="1" customView="1" name="Z_92CDF3B4_C714_4C4F_B6E7_8E2145A85B5B_.wvu.FilterData" hidden="1" oldHidden="1">
    <formula>Вед2019!$E$1:$E$352</formula>
    <oldFormula>Вед2019!$E$1:$E$352</oldFormula>
  </rdn>
  <rcv guid="{92CDF3B4-C714-4C4F-B6E7-8E2145A85B5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2CDF3B4-C714-4C4F-B6E7-8E2145A85B5B}" action="delete"/>
  <rdn rId="0" localSheetId="2" customView="1" name="Z_92CDF3B4_C714_4C4F_B6E7_8E2145A85B5B_.wvu.Rows" hidden="1" oldHidden="1">
    <formula>Функцион2019!$17:$17,Функцион2019!$23:$23,Функцион2019!$28:$28,Функцион2019!$35:$36</formula>
    <oldFormula>Функцион2019!$17:$17,Функцион2019!$23:$23,Функцион2019!$28:$28,Функцион2019!$35:$36</oldFormula>
  </rdn>
  <rdn rId="0" localSheetId="1" customView="1" name="Z_92CDF3B4_C714_4C4F_B6E7_8E2145A85B5B_.wvu.PrintArea" hidden="1" oldHidden="1">
    <formula>Вед2019!$A$1:$H$222</formula>
  </rdn>
  <rdn rId="0" localSheetId="1" customView="1" name="Z_92CDF3B4_C714_4C4F_B6E7_8E2145A85B5B_.wvu.Rows" hidden="1" oldHidden="1">
    <formula>Вед2019!$30:$32,Вед2019!$80:$85,Вед2019!$128:$136,Вед2019!$196:$199</formula>
    <oldFormula>Вед2019!$30:$32,Вед2019!$80:$85,Вед2019!$128:$136,Вед2019!$196:$199</oldFormula>
  </rdn>
  <rdn rId="0" localSheetId="1" customView="1" name="Z_92CDF3B4_C714_4C4F_B6E7_8E2145A85B5B_.wvu.FilterData" hidden="1" oldHidden="1">
    <formula>Вед2019!$E$1:$E$352</formula>
    <oldFormula>Вед2019!$E$1:$E$352</oldFormula>
  </rdn>
  <rcv guid="{92CDF3B4-C714-4C4F-B6E7-8E2145A85B5B}" action="add"/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4192DA8B-0FBF-4CCF-9C11-1B80048E5F6D}" name="127" id="-816147553" dateTime="2018-01-09T15:00:02"/>
  <userInfo guid="{D0BD6D82-9770-46D5-B56F-8FF4892D3A28}" name="127" id="-816124638" dateTime="2018-12-18T16:09:5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13" Type="http://schemas.openxmlformats.org/officeDocument/2006/relationships/printerSettings" Target="../printerSettings/printerSettings34.bin"/><Relationship Id="rId1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4.bin"/><Relationship Id="rId21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28.bin"/><Relationship Id="rId12" Type="http://schemas.openxmlformats.org/officeDocument/2006/relationships/printerSettings" Target="../printerSettings/printerSettings33.bin"/><Relationship Id="rId1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3.bin"/><Relationship Id="rId16" Type="http://schemas.openxmlformats.org/officeDocument/2006/relationships/printerSettings" Target="../printerSettings/printerSettings37.bin"/><Relationship Id="rId20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31.bin"/><Relationship Id="rId19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Relationship Id="rId14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>
      <selection activeCell="S18" sqref="S18"/>
    </sheetView>
  </sheetViews>
  <sheetFormatPr defaultRowHeight="15.75"/>
  <cols>
    <col min="1" max="1" width="85.6640625" style="13" customWidth="1"/>
    <col min="2" max="2" width="9.83203125" style="13" customWidth="1"/>
    <col min="3" max="3" width="10.33203125" style="13" customWidth="1"/>
    <col min="4" max="4" width="18.83203125" style="22" customWidth="1"/>
    <col min="5" max="5" width="19.1640625" style="13" customWidth="1"/>
    <col min="6" max="6" width="3.1640625" style="13" customWidth="1"/>
    <col min="7" max="7" width="14.83203125" style="13" customWidth="1"/>
    <col min="8" max="16384" width="9.33203125" style="13"/>
  </cols>
  <sheetData>
    <row r="1" spans="1:6" ht="12.75" customHeight="1">
      <c r="A1" s="12"/>
      <c r="B1" s="23"/>
      <c r="C1" s="23"/>
      <c r="D1" s="23" t="s">
        <v>23</v>
      </c>
      <c r="E1" s="23"/>
    </row>
    <row r="2" spans="1:6" ht="12.75" customHeight="1">
      <c r="A2" s="12"/>
      <c r="B2" s="23"/>
      <c r="C2" s="23"/>
      <c r="D2" s="23" t="s">
        <v>182</v>
      </c>
      <c r="E2" s="23"/>
    </row>
    <row r="3" spans="1:6" ht="12.75" customHeight="1">
      <c r="A3" s="12"/>
      <c r="B3" s="23"/>
      <c r="C3" s="23"/>
      <c r="D3" s="23"/>
      <c r="E3" s="23"/>
    </row>
    <row r="4" spans="1:6" ht="13.5" customHeight="1">
      <c r="A4" s="12"/>
      <c r="B4" s="197"/>
      <c r="C4" s="197"/>
    </row>
    <row r="5" spans="1:6" s="14" customFormat="1" ht="36.6" customHeight="1" thickBot="1">
      <c r="A5" s="198" t="s">
        <v>142</v>
      </c>
      <c r="B5" s="198"/>
      <c r="C5" s="198"/>
      <c r="D5" s="199"/>
    </row>
    <row r="6" spans="1:6" s="15" customFormat="1" ht="47.25" customHeight="1" thickBot="1">
      <c r="A6" s="27" t="s">
        <v>2</v>
      </c>
      <c r="B6" s="28" t="s">
        <v>4</v>
      </c>
      <c r="C6" s="28" t="s">
        <v>5</v>
      </c>
      <c r="D6" s="29" t="s">
        <v>143</v>
      </c>
      <c r="E6" s="30" t="s">
        <v>19</v>
      </c>
    </row>
    <row r="7" spans="1:6" ht="13.5" customHeight="1">
      <c r="A7" s="25">
        <v>1</v>
      </c>
      <c r="B7" s="26">
        <v>2</v>
      </c>
      <c r="C7" s="26">
        <v>3</v>
      </c>
      <c r="D7" s="32">
        <v>4</v>
      </c>
      <c r="E7" s="31">
        <v>5</v>
      </c>
    </row>
    <row r="8" spans="1:6" s="17" customFormat="1" ht="15" customHeight="1">
      <c r="A8" s="68" t="s">
        <v>8</v>
      </c>
      <c r="B8" s="16">
        <v>1</v>
      </c>
      <c r="C8" s="16">
        <v>0</v>
      </c>
      <c r="D8" s="130">
        <f>D9+D10+D11+D12</f>
        <v>20923796.410000004</v>
      </c>
      <c r="E8" s="130">
        <f>E9+E10+E11+E12</f>
        <v>0</v>
      </c>
    </row>
    <row r="9" spans="1:6" ht="30.75" customHeight="1">
      <c r="A9" s="69" t="s">
        <v>10</v>
      </c>
      <c r="B9" s="18">
        <v>1</v>
      </c>
      <c r="C9" s="18">
        <v>2</v>
      </c>
      <c r="D9" s="131">
        <f>Вед2019!G14</f>
        <v>1829027.87</v>
      </c>
      <c r="E9" s="131">
        <f>Вед2019!H14</f>
        <v>0</v>
      </c>
      <c r="F9" s="88"/>
    </row>
    <row r="10" spans="1:6" ht="45.75" customHeight="1">
      <c r="A10" s="69" t="s">
        <v>11</v>
      </c>
      <c r="B10" s="18">
        <v>1</v>
      </c>
      <c r="C10" s="18">
        <v>4</v>
      </c>
      <c r="D10" s="131">
        <f>Вед2019!G22</f>
        <v>9699080.620000001</v>
      </c>
      <c r="E10" s="131"/>
      <c r="F10" s="88"/>
    </row>
    <row r="11" spans="1:6">
      <c r="A11" s="69" t="s">
        <v>1</v>
      </c>
      <c r="B11" s="18">
        <v>1</v>
      </c>
      <c r="C11" s="18">
        <v>11</v>
      </c>
      <c r="D11" s="131">
        <f>Вед2019!G36</f>
        <v>100000</v>
      </c>
      <c r="E11" s="131"/>
      <c r="F11" s="88"/>
    </row>
    <row r="12" spans="1:6">
      <c r="A12" s="69" t="s">
        <v>9</v>
      </c>
      <c r="B12" s="18">
        <v>1</v>
      </c>
      <c r="C12" s="18">
        <v>13</v>
      </c>
      <c r="D12" s="131">
        <f>Вед2019!G41</f>
        <v>9295687.9199999999</v>
      </c>
      <c r="E12" s="131"/>
      <c r="F12" s="88"/>
    </row>
    <row r="13" spans="1:6" s="15" customFormat="1">
      <c r="A13" s="70" t="s">
        <v>16</v>
      </c>
      <c r="B13" s="19">
        <v>2</v>
      </c>
      <c r="C13" s="19">
        <v>0</v>
      </c>
      <c r="D13" s="132">
        <f>Вед2019!G69</f>
        <v>435500</v>
      </c>
      <c r="E13" s="132">
        <f>E14</f>
        <v>435500</v>
      </c>
      <c r="F13" s="89"/>
    </row>
    <row r="14" spans="1:6">
      <c r="A14" s="69" t="s">
        <v>17</v>
      </c>
      <c r="B14" s="18">
        <v>2</v>
      </c>
      <c r="C14" s="18">
        <v>3</v>
      </c>
      <c r="D14" s="131">
        <f>Вед2019!G69</f>
        <v>435500</v>
      </c>
      <c r="E14" s="131">
        <f>D14</f>
        <v>435500</v>
      </c>
      <c r="F14" s="88"/>
    </row>
    <row r="15" spans="1:6">
      <c r="A15" s="70" t="s">
        <v>32</v>
      </c>
      <c r="B15" s="19">
        <v>3</v>
      </c>
      <c r="C15" s="19">
        <v>0</v>
      </c>
      <c r="D15" s="133">
        <f>D16+D18+D17</f>
        <v>88256.28</v>
      </c>
      <c r="E15" s="133">
        <f>E16+E18</f>
        <v>48170.280000000006</v>
      </c>
      <c r="F15" s="88"/>
    </row>
    <row r="16" spans="1:6" ht="29.25" customHeight="1">
      <c r="A16" s="69" t="s">
        <v>33</v>
      </c>
      <c r="B16" s="20">
        <v>3</v>
      </c>
      <c r="C16" s="18">
        <v>4</v>
      </c>
      <c r="D16" s="131">
        <f>Вед2019!G78</f>
        <v>48170.280000000006</v>
      </c>
      <c r="E16" s="131">
        <f>D16</f>
        <v>48170.280000000006</v>
      </c>
      <c r="F16" s="88"/>
    </row>
    <row r="17" spans="1:8" ht="29.25" customHeight="1">
      <c r="A17" s="195" t="s">
        <v>200</v>
      </c>
      <c r="B17" s="20">
        <v>3</v>
      </c>
      <c r="C17" s="18">
        <v>9</v>
      </c>
      <c r="D17" s="131">
        <f>Вед2019!G91</f>
        <v>16100</v>
      </c>
      <c r="E17" s="131"/>
      <c r="F17" s="88"/>
    </row>
    <row r="18" spans="1:8" ht="27.75" customHeight="1">
      <c r="A18" s="69" t="s">
        <v>40</v>
      </c>
      <c r="B18" s="20">
        <v>3</v>
      </c>
      <c r="C18" s="18">
        <v>14</v>
      </c>
      <c r="D18" s="131">
        <f>Вед2019!G97</f>
        <v>23986</v>
      </c>
      <c r="E18" s="131"/>
      <c r="F18" s="88"/>
    </row>
    <row r="19" spans="1:8">
      <c r="A19" s="70" t="s">
        <v>27</v>
      </c>
      <c r="B19" s="19">
        <v>4</v>
      </c>
      <c r="C19" s="19">
        <v>0</v>
      </c>
      <c r="D19" s="133">
        <f>D20+D22+D21+D23</f>
        <v>7993060.5999999996</v>
      </c>
      <c r="E19" s="133"/>
      <c r="F19" s="88"/>
    </row>
    <row r="20" spans="1:8">
      <c r="A20" s="71" t="s">
        <v>41</v>
      </c>
      <c r="B20" s="20">
        <v>4</v>
      </c>
      <c r="C20" s="18">
        <v>1</v>
      </c>
      <c r="D20" s="134">
        <f>Вед2019!G110</f>
        <v>2230160.6</v>
      </c>
      <c r="E20" s="131"/>
      <c r="F20" s="88"/>
    </row>
    <row r="21" spans="1:8">
      <c r="A21" s="71" t="s">
        <v>64</v>
      </c>
      <c r="B21" s="20">
        <v>4</v>
      </c>
      <c r="C21" s="18">
        <v>9</v>
      </c>
      <c r="D21" s="134">
        <f>Вед2019!G129</f>
        <v>5356000</v>
      </c>
      <c r="E21" s="131"/>
      <c r="F21" s="88"/>
    </row>
    <row r="22" spans="1:8">
      <c r="A22" s="69" t="s">
        <v>28</v>
      </c>
      <c r="B22" s="18">
        <v>4</v>
      </c>
      <c r="C22" s="18">
        <v>10</v>
      </c>
      <c r="D22" s="131">
        <f>Вед2019!G143</f>
        <v>406900</v>
      </c>
      <c r="E22" s="131"/>
      <c r="F22" s="88"/>
    </row>
    <row r="23" spans="1:8" hidden="1">
      <c r="A23" s="69" t="s">
        <v>68</v>
      </c>
      <c r="B23" s="18">
        <v>4</v>
      </c>
      <c r="C23" s="18">
        <v>12</v>
      </c>
      <c r="D23" s="131">
        <v>0</v>
      </c>
      <c r="E23" s="131"/>
      <c r="F23" s="88"/>
    </row>
    <row r="24" spans="1:8" s="17" customFormat="1">
      <c r="A24" s="68" t="s">
        <v>14</v>
      </c>
      <c r="B24" s="16">
        <v>5</v>
      </c>
      <c r="C24" s="16">
        <v>0</v>
      </c>
      <c r="D24" s="130">
        <f>D25+D26+D27</f>
        <v>18246602.800000001</v>
      </c>
      <c r="E24" s="130"/>
      <c r="F24" s="90"/>
    </row>
    <row r="25" spans="1:8" s="17" customFormat="1">
      <c r="A25" s="71" t="s">
        <v>42</v>
      </c>
      <c r="B25" s="20">
        <v>5</v>
      </c>
      <c r="C25" s="20">
        <v>2</v>
      </c>
      <c r="D25" s="135">
        <f>Вед2019!G150</f>
        <v>13413120</v>
      </c>
      <c r="E25" s="135"/>
      <c r="F25" s="90"/>
    </row>
    <row r="26" spans="1:8" ht="15" customHeight="1">
      <c r="A26" s="69" t="s">
        <v>18</v>
      </c>
      <c r="B26" s="18">
        <v>5</v>
      </c>
      <c r="C26" s="18">
        <v>3</v>
      </c>
      <c r="D26" s="131">
        <f>Вед2019!G158</f>
        <v>4475481.8</v>
      </c>
      <c r="E26" s="131"/>
      <c r="F26" s="88"/>
      <c r="H26" s="42"/>
    </row>
    <row r="27" spans="1:8" ht="18" customHeight="1">
      <c r="A27" s="69" t="s">
        <v>115</v>
      </c>
      <c r="B27" s="18">
        <v>5</v>
      </c>
      <c r="C27" s="18">
        <v>5</v>
      </c>
      <c r="D27" s="131">
        <f>Вед2019!G195</f>
        <v>358001</v>
      </c>
      <c r="E27" s="131"/>
      <c r="F27" s="88"/>
      <c r="H27" s="42"/>
    </row>
    <row r="28" spans="1:8" s="17" customFormat="1">
      <c r="A28" s="68" t="s">
        <v>12</v>
      </c>
      <c r="B28" s="16">
        <v>7</v>
      </c>
      <c r="C28" s="16">
        <v>0</v>
      </c>
      <c r="D28" s="130">
        <f>D29</f>
        <v>292604.48</v>
      </c>
      <c r="E28" s="130"/>
      <c r="F28" s="90"/>
    </row>
    <row r="29" spans="1:8">
      <c r="A29" s="69" t="s">
        <v>15</v>
      </c>
      <c r="B29" s="18">
        <v>7</v>
      </c>
      <c r="C29" s="18">
        <v>7</v>
      </c>
      <c r="D29" s="131">
        <f>Вед2019!G200</f>
        <v>292604.48</v>
      </c>
      <c r="E29" s="131"/>
      <c r="F29" s="91"/>
    </row>
    <row r="30" spans="1:8" s="17" customFormat="1" ht="13.5" customHeight="1">
      <c r="A30" s="68" t="s">
        <v>37</v>
      </c>
      <c r="B30" s="16">
        <v>8</v>
      </c>
      <c r="C30" s="16">
        <v>0</v>
      </c>
      <c r="D30" s="130">
        <f>D31</f>
        <v>15872679.93</v>
      </c>
      <c r="E30" s="130"/>
      <c r="F30" s="43"/>
    </row>
    <row r="31" spans="1:8">
      <c r="A31" s="69" t="s">
        <v>13</v>
      </c>
      <c r="B31" s="18">
        <v>8</v>
      </c>
      <c r="C31" s="18">
        <v>1</v>
      </c>
      <c r="D31" s="131">
        <f>Вед2019!G211</f>
        <v>15872679.93</v>
      </c>
      <c r="E31" s="131"/>
      <c r="F31" s="91"/>
    </row>
    <row r="32" spans="1:8">
      <c r="A32" s="70" t="s">
        <v>29</v>
      </c>
      <c r="B32" s="19">
        <v>10</v>
      </c>
      <c r="C32" s="19">
        <v>0</v>
      </c>
      <c r="D32" s="133">
        <f>D33</f>
        <v>396000</v>
      </c>
      <c r="E32" s="136"/>
      <c r="F32" s="88"/>
    </row>
    <row r="33" spans="1:7" ht="18.75" customHeight="1">
      <c r="A33" s="71" t="s">
        <v>30</v>
      </c>
      <c r="B33" s="20">
        <v>10</v>
      </c>
      <c r="C33" s="20">
        <v>1</v>
      </c>
      <c r="D33" s="134">
        <f>Вед2019!G243</f>
        <v>396000</v>
      </c>
      <c r="E33" s="136"/>
      <c r="F33" s="88"/>
    </row>
    <row r="34" spans="1:7" hidden="1">
      <c r="A34" s="70" t="s">
        <v>69</v>
      </c>
      <c r="B34" s="19">
        <v>11</v>
      </c>
      <c r="C34" s="19">
        <v>0</v>
      </c>
      <c r="D34" s="137">
        <f>D35</f>
        <v>0</v>
      </c>
      <c r="E34" s="138"/>
    </row>
    <row r="35" spans="1:7" ht="9" hidden="1" customHeight="1">
      <c r="A35" s="71" t="s">
        <v>70</v>
      </c>
      <c r="B35" s="20">
        <v>11</v>
      </c>
      <c r="C35" s="20">
        <v>1</v>
      </c>
      <c r="D35" s="139">
        <v>0</v>
      </c>
      <c r="E35" s="138"/>
    </row>
    <row r="36" spans="1:7" ht="15.75" customHeight="1" thickBot="1">
      <c r="A36" s="67" t="s">
        <v>20</v>
      </c>
      <c r="B36" s="196"/>
      <c r="C36" s="196"/>
      <c r="D36" s="140">
        <f>D8+D13+D19+D24+D28+D30+D15+D32+D34</f>
        <v>64248500.5</v>
      </c>
      <c r="E36" s="140">
        <f>E30+E28+E24+E13+E8+E15+E19</f>
        <v>483670.28</v>
      </c>
      <c r="G36" s="42"/>
    </row>
    <row r="37" spans="1:7">
      <c r="A37" s="21"/>
      <c r="B37" s="21"/>
      <c r="C37" s="21"/>
    </row>
    <row r="38" spans="1:7">
      <c r="D38" s="24"/>
    </row>
    <row r="41" spans="1:7">
      <c r="D41" s="24"/>
    </row>
    <row r="42" spans="1:7">
      <c r="D42" s="24"/>
    </row>
    <row r="46" spans="1:7">
      <c r="D46" s="24"/>
    </row>
    <row r="47" spans="1:7">
      <c r="G47" s="24"/>
    </row>
  </sheetData>
  <customSheetViews>
    <customSheetView guid="{5632CF48-BE20-4FB8-A455-A976831B5066}" showPageBreaks="1" fitToPage="1" hiddenRows="1">
      <selection activeCell="S18" sqref="S18"/>
      <pageMargins left="1.19" right="0.15748031496062992" top="0.5" bottom="0.51" header="0.51181102362204722" footer="0.51181102362204722"/>
      <pageSetup paperSize="9" scale="68" fitToHeight="2" orientation="portrait" r:id="rId1"/>
      <headerFooter alignWithMargins="0"/>
    </customSheetView>
    <customSheetView guid="{AA7238AC-C816-4CF4-B1A8-665470F75E02}" showPageBreaks="1" fitToPage="1" hiddenRows="1">
      <selection activeCell="S18" sqref="S18"/>
      <pageMargins left="1.19" right="0.15748031496062992" top="0.5" bottom="0.51" header="0.51181102362204722" footer="0.51181102362204722"/>
      <pageSetup paperSize="9" scale="68" fitToHeight="2" orientation="portrait" r:id="rId2"/>
      <headerFooter alignWithMargins="0"/>
    </customSheetView>
    <customSheetView guid="{814DCA95-BDDD-4D03-92BE-5D18843FD74B}" fitToPage="1" hiddenRows="1" topLeftCell="A4">
      <selection activeCell="D38" sqref="D38"/>
      <pageMargins left="1.19" right="0.15748031496062992" top="0.5" bottom="0.51" header="0.51181102362204722" footer="0.51181102362204722"/>
      <pageSetup paperSize="9" scale="60" fitToHeight="2" orientation="portrait" r:id="rId3"/>
      <headerFooter alignWithMargins="0"/>
    </customSheetView>
    <customSheetView guid="{E174612B-43F1-44FB-9D84-33D2477DA935}" fitToPage="1" showRuler="0">
      <selection activeCell="E5" sqref="E5"/>
      <pageMargins left="1.19" right="0.15748031496062992" top="0.5" bottom="0.51" header="0.51181102362204722" footer="0.51181102362204722"/>
      <pageSetup paperSize="9" scale="69" fitToHeight="2" orientation="portrait" r:id="rId4"/>
      <headerFooter alignWithMargins="0"/>
    </customSheetView>
    <customSheetView guid="{57844251-B758-4481-8918-10B3DC9EDEC9}" fitToPage="1" hiddenRows="1" topLeftCell="A16">
      <selection activeCell="E23" sqref="E23"/>
      <pageMargins left="1.19" right="0.15748031496062992" top="0.5" bottom="0.51" header="0.51181102362204722" footer="0.51181102362204722"/>
      <pageSetup paperSize="9" scale="67" fitToHeight="2" orientation="portrait" r:id="rId5"/>
      <headerFooter alignWithMargins="0"/>
    </customSheetView>
    <customSheetView guid="{0FBBC42C-2EE2-4818-A608-26471E234100}" showPageBreaks="1" fitToPage="1" hiddenRows="1" showRuler="0" topLeftCell="A7">
      <selection activeCell="D19" sqref="D19"/>
      <pageMargins left="1.19" right="0.15748031496062992" top="0.5" bottom="0.51" header="0.51181102362204722" footer="0.51181102362204722"/>
      <pageSetup paperSize="9" scale="67" fitToHeight="2" orientation="portrait" r:id="rId6"/>
      <headerFooter alignWithMargins="0"/>
    </customSheetView>
    <customSheetView guid="{36478EFE-DDFF-4CC3-A0EE-AB3E13284FF8}" fitToPage="1" hiddenRows="1" showRuler="0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7"/>
      <headerFooter alignWithMargins="0"/>
    </customSheetView>
    <customSheetView guid="{F302894A-CF82-456A-A20A-50CE2A9DD3D8}" fitToPage="1" showRuler="0">
      <selection activeCell="A18" sqref="A18:IV18"/>
      <pageMargins left="0.35433070866141736" right="0.15748031496062992" top="0.5" bottom="0.51" header="0.51181102362204722" footer="0.51181102362204722"/>
      <pageSetup paperSize="9" scale="68" fitToHeight="2" orientation="portrait" r:id="rId8"/>
      <headerFooter alignWithMargins="0"/>
    </customSheetView>
    <customSheetView guid="{6646D18D-37BA-4A1B-B8A1-44C68A7B234E}" fitToPage="1" showRuler="0" topLeftCell="A34">
      <selection activeCell="D60" sqref="D60"/>
      <pageMargins left="0.35433070866141736" right="0.15748031496062992" top="0.5" bottom="0.51" header="0.51181102362204722" footer="0.51181102362204722"/>
      <pageSetup paperSize="9" scale="68" fitToHeight="2" orientation="portrait" r:id="rId9"/>
      <headerFooter alignWithMargins="0"/>
    </customSheetView>
    <customSheetView guid="{4AFE580B-5859-43EA-97A2-5651E4714E35}" fitToPage="1" showRuler="0" topLeftCell="A13">
      <selection activeCell="D32" sqref="D32"/>
      <pageMargins left="0.35433070866141736" right="0.15748031496062992" top="0.5" bottom="0.51" header="0.51181102362204722" footer="0.51181102362204722"/>
      <pageSetup paperSize="9" scale="68" fitToHeight="2" orientation="portrait" r:id="rId10"/>
      <headerFooter alignWithMargins="0"/>
    </customSheetView>
    <customSheetView guid="{F21A4357-4490-4DC5-AD5F-D74077CDC8A9}" showPageBreaks="1" fitToPage="1" hiddenRows="1" hiddenColumns="1" showRuler="0">
      <selection activeCell="C6" sqref="C6"/>
      <pageMargins left="0.35433070866141736" right="0.15748031496062992" top="0.5" bottom="0.51" header="0.51181102362204722" footer="0.51181102362204722"/>
      <pageSetup paperSize="9" scale="62" fitToHeight="2" orientation="portrait" r:id="rId11"/>
      <headerFooter alignWithMargins="0"/>
    </customSheetView>
    <customSheetView guid="{C9E7C3F5-D873-4B13-B6C1-5028AF66D368}" showPageBreaks="1" fitToPage="1" hiddenRows="1" showRuler="0">
      <selection activeCell="D1" sqref="D1:D3"/>
      <pageMargins left="1.19" right="0.15748031496062992" top="0.5" bottom="0.51" header="0.51181102362204722" footer="0.51181102362204722"/>
      <pageSetup paperSize="9" scale="69" fitToHeight="2" orientation="portrait" r:id="rId12"/>
      <headerFooter alignWithMargins="0"/>
    </customSheetView>
    <customSheetView guid="{29832ADE-E753-4B19-A9AD-744B0F1D561C}" showPageBreaks="1" fitToPage="1" hiddenRows="1" showRuler="0">
      <selection activeCell="D3" sqref="D3"/>
      <pageMargins left="1.19" right="0.15748031496062992" top="0.5" bottom="0.51" header="0.51181102362204722" footer="0.51181102362204722"/>
      <pageSetup paperSize="9" scale="67" fitToHeight="2" orientation="portrait" r:id="rId13"/>
      <headerFooter alignWithMargins="0"/>
    </customSheetView>
    <customSheetView guid="{CF820AF5-4BA7-438F-997C-2DECDEF7692C}" showPageBreaks="1" fitToPage="1" hiddenRows="1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14"/>
      <headerFooter alignWithMargins="0"/>
    </customSheetView>
    <customSheetView guid="{0ACD4CF0-131D-4AF9-8EA8-EB7D45CA4E62}" showPageBreaks="1" fitToPage="1" hiddenRows="1" showRuler="0">
      <selection activeCell="D4" sqref="D4"/>
      <pageMargins left="1.19" right="0.15748031496062992" top="0.5" bottom="0.51" header="0.51181102362204722" footer="0.51181102362204722"/>
      <pageSetup paperSize="9" scale="67" fitToHeight="2" orientation="portrait" r:id="rId15"/>
      <headerFooter alignWithMargins="0"/>
    </customSheetView>
    <customSheetView guid="{904EEE15-F689-401B-A578-41B4FD2E001F}" showPageBreaks="1" fitToPage="1" topLeftCell="A10">
      <selection activeCell="D1" sqref="D1"/>
      <pageMargins left="1.19" right="0.15748031496062992" top="0.5" bottom="0.51" header="0.51181102362204722" footer="0.51181102362204722"/>
      <pageSetup paperSize="9" scale="69" fitToHeight="2" orientation="portrait" r:id="rId16"/>
      <headerFooter alignWithMargins="0"/>
    </customSheetView>
    <customSheetView guid="{37E59057-FA9A-4499-A67F-A3B4FE9F3836}" fitToPage="1">
      <selection activeCell="D3" sqref="D3"/>
      <pageMargins left="1.19" right="0.15748031496062992" top="0.5" bottom="0.51" header="0.51181102362204722" footer="0.51181102362204722"/>
      <pageSetup paperSize="9" scale="69" fitToHeight="2" orientation="portrait" r:id="rId17"/>
      <headerFooter alignWithMargins="0"/>
    </customSheetView>
    <customSheetView guid="{1907A0D4-1A04-46C7-BA13-828BC6B0DA3F}" showPageBreaks="1" fitToPage="1">
      <selection activeCell="G6" sqref="G6"/>
      <pageMargins left="1.19" right="0.15748031496062992" top="0.5" bottom="0.51" header="0.51181102362204722" footer="0.51181102362204722"/>
      <pageSetup paperSize="9" fitToHeight="2" orientation="landscape" r:id="rId18"/>
      <headerFooter alignWithMargins="0"/>
    </customSheetView>
    <customSheetView guid="{92CDF3B4-C714-4C4F-B6E7-8E2145A85B5B}" showPageBreaks="1" fitToPage="1" hiddenRows="1" topLeftCell="A10">
      <selection activeCell="A37" sqref="A37:XFD38"/>
      <pageMargins left="1.19" right="0.15748031496062992" top="0.5" bottom="0.51" header="0.51181102362204722" footer="0.51181102362204722"/>
      <pageSetup paperSize="9" scale="60" fitToHeight="2" orientation="portrait" r:id="rId19"/>
      <headerFooter alignWithMargins="0"/>
    </customSheetView>
    <customSheetView guid="{4F39DA5C-9059-406E-9F89-B6E20F660542}" showPageBreaks="1" fitToPage="1" hiddenRows="1" topLeftCell="A7">
      <selection activeCell="A20" sqref="A20"/>
      <pageMargins left="1.19" right="0.15748031496062992" top="0.5" bottom="0.51" header="0.51181102362204722" footer="0.51181102362204722"/>
      <pageSetup paperSize="9" scale="68" fitToHeight="2" orientation="portrait" r:id="rId20"/>
      <headerFooter alignWithMargins="0"/>
    </customSheetView>
  </customSheetViews>
  <mergeCells count="3">
    <mergeCell ref="B36:C36"/>
    <mergeCell ref="B4:C4"/>
    <mergeCell ref="A5:D5"/>
  </mergeCells>
  <phoneticPr fontId="0" type="noConversion"/>
  <pageMargins left="1.19" right="0.15748031496062992" top="0.5" bottom="0.51" header="0.51181102362204722" footer="0.51181102362204722"/>
  <pageSetup paperSize="9" scale="68" fitToHeight="2" orientation="portrait" r:id="rId2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63"/>
  <sheetViews>
    <sheetView tabSelected="1" view="pageBreakPreview" zoomScaleSheetLayoutView="100" workbookViewId="0">
      <selection activeCell="F4" sqref="E4:G4"/>
    </sheetView>
  </sheetViews>
  <sheetFormatPr defaultRowHeight="12.75"/>
  <cols>
    <col min="1" max="1" width="63.83203125" style="2" customWidth="1"/>
    <col min="2" max="2" width="5.6640625" style="2" customWidth="1"/>
    <col min="3" max="3" width="5.1640625" style="2" customWidth="1"/>
    <col min="4" max="4" width="7.33203125" style="2" customWidth="1"/>
    <col min="5" max="5" width="13.6640625" style="77" customWidth="1"/>
    <col min="6" max="6" width="5.1640625" style="2" customWidth="1"/>
    <col min="7" max="7" width="16.33203125" style="120" customWidth="1"/>
    <col min="8" max="8" width="14.6640625" style="121" customWidth="1"/>
    <col min="9" max="9" width="9.33203125" style="2"/>
    <col min="10" max="10" width="10.6640625" style="2" bestFit="1" customWidth="1"/>
    <col min="11" max="16384" width="9.33203125" style="2"/>
  </cols>
  <sheetData>
    <row r="1" spans="1:8" ht="12.75" customHeight="1">
      <c r="A1" s="1"/>
      <c r="B1" s="1"/>
      <c r="C1" s="1"/>
      <c r="E1" s="23" t="s">
        <v>181</v>
      </c>
      <c r="F1" s="9"/>
    </row>
    <row r="2" spans="1:8" ht="12.75" customHeight="1">
      <c r="A2" s="1"/>
      <c r="B2" s="1"/>
      <c r="C2" s="1"/>
      <c r="E2" s="23" t="s">
        <v>149</v>
      </c>
      <c r="F2" s="9"/>
    </row>
    <row r="3" spans="1:8" ht="12.75" customHeight="1">
      <c r="A3" s="1"/>
      <c r="B3" s="1"/>
      <c r="C3" s="1"/>
      <c r="E3" s="179" t="s">
        <v>183</v>
      </c>
      <c r="G3" s="122"/>
      <c r="H3" s="123"/>
    </row>
    <row r="4" spans="1:8" ht="12.75" customHeight="1">
      <c r="A4" s="1"/>
      <c r="B4" s="1"/>
      <c r="C4" s="1"/>
      <c r="E4" s="77" t="s">
        <v>201</v>
      </c>
      <c r="F4" s="3"/>
      <c r="G4" s="124"/>
    </row>
    <row r="5" spans="1:8" s="4" customFormat="1" ht="15.75">
      <c r="A5" s="200"/>
      <c r="B5" s="200"/>
      <c r="C5" s="200"/>
      <c r="D5" s="200"/>
      <c r="E5" s="200"/>
      <c r="F5" s="200"/>
      <c r="G5" s="200"/>
      <c r="H5" s="200"/>
    </row>
    <row r="6" spans="1:8" s="4" customFormat="1" ht="15.75">
      <c r="A6" s="200" t="s">
        <v>43</v>
      </c>
      <c r="B6" s="200"/>
      <c r="C6" s="200"/>
      <c r="D6" s="200"/>
      <c r="E6" s="200"/>
      <c r="F6" s="200"/>
      <c r="G6" s="200"/>
      <c r="H6" s="200"/>
    </row>
    <row r="7" spans="1:8" s="4" customFormat="1" ht="15.75">
      <c r="A7" s="200" t="s">
        <v>71</v>
      </c>
      <c r="B7" s="200"/>
      <c r="C7" s="200"/>
      <c r="D7" s="200"/>
      <c r="E7" s="200"/>
      <c r="F7" s="200"/>
      <c r="G7" s="200"/>
      <c r="H7" s="200"/>
    </row>
    <row r="8" spans="1:8" s="4" customFormat="1" ht="15.75">
      <c r="A8" s="200" t="s">
        <v>144</v>
      </c>
      <c r="B8" s="200"/>
      <c r="C8" s="200"/>
      <c r="D8" s="200"/>
      <c r="E8" s="200"/>
      <c r="F8" s="200"/>
      <c r="G8" s="200"/>
      <c r="H8" s="200"/>
    </row>
    <row r="9" spans="1:8" s="4" customFormat="1" ht="16.5" thickBot="1">
      <c r="A9" s="200"/>
      <c r="B9" s="200"/>
      <c r="C9" s="200"/>
      <c r="D9" s="200"/>
      <c r="E9" s="200"/>
      <c r="F9" s="200"/>
      <c r="G9" s="200"/>
      <c r="H9" s="200"/>
    </row>
    <row r="10" spans="1:8" ht="60.75" customHeight="1">
      <c r="A10" s="36" t="s">
        <v>2</v>
      </c>
      <c r="B10" s="37" t="s">
        <v>3</v>
      </c>
      <c r="C10" s="37" t="s">
        <v>4</v>
      </c>
      <c r="D10" s="37" t="s">
        <v>5</v>
      </c>
      <c r="E10" s="86" t="s">
        <v>6</v>
      </c>
      <c r="F10" s="37" t="s">
        <v>7</v>
      </c>
      <c r="G10" s="125" t="s">
        <v>145</v>
      </c>
      <c r="H10" s="126" t="s">
        <v>19</v>
      </c>
    </row>
    <row r="11" spans="1:8" ht="12.75" customHeight="1">
      <c r="A11" s="38">
        <v>1</v>
      </c>
      <c r="B11" s="5">
        <v>2</v>
      </c>
      <c r="C11" s="5">
        <v>3</v>
      </c>
      <c r="D11" s="5">
        <v>4</v>
      </c>
      <c r="E11" s="87">
        <v>5</v>
      </c>
      <c r="F11" s="5">
        <v>6</v>
      </c>
      <c r="G11" s="127">
        <v>7</v>
      </c>
      <c r="H11" s="128">
        <v>8</v>
      </c>
    </row>
    <row r="12" spans="1:8">
      <c r="A12" s="39" t="s">
        <v>72</v>
      </c>
      <c r="B12" s="33">
        <v>650</v>
      </c>
      <c r="C12" s="33"/>
      <c r="D12" s="33"/>
      <c r="E12" s="78"/>
      <c r="F12" s="33"/>
      <c r="G12" s="146">
        <f>G13+G69+G77+G109+G149+G200+G210+G242</f>
        <v>64248500.5</v>
      </c>
      <c r="H12" s="147">
        <f>H69+H77+H98+H110+H150</f>
        <v>483670.28</v>
      </c>
    </row>
    <row r="13" spans="1:8" s="44" customFormat="1">
      <c r="A13" s="41" t="s">
        <v>8</v>
      </c>
      <c r="B13" s="10">
        <v>650</v>
      </c>
      <c r="C13" s="11">
        <v>1</v>
      </c>
      <c r="D13" s="47"/>
      <c r="E13" s="79"/>
      <c r="F13" s="10"/>
      <c r="G13" s="148">
        <f>G14+G22+G36+G41</f>
        <v>20923796.410000004</v>
      </c>
      <c r="H13" s="149"/>
    </row>
    <row r="14" spans="1:8" ht="26.25" customHeight="1">
      <c r="A14" s="41" t="s">
        <v>10</v>
      </c>
      <c r="B14" s="6">
        <v>650</v>
      </c>
      <c r="C14" s="7">
        <v>1</v>
      </c>
      <c r="D14" s="8">
        <v>2</v>
      </c>
      <c r="E14" s="80"/>
      <c r="F14" s="6"/>
      <c r="G14" s="150">
        <f>G15</f>
        <v>1829027.87</v>
      </c>
      <c r="H14" s="151"/>
    </row>
    <row r="15" spans="1:8" s="107" customFormat="1" ht="40.5" customHeight="1">
      <c r="A15" s="180" t="s">
        <v>150</v>
      </c>
      <c r="B15" s="103">
        <v>650</v>
      </c>
      <c r="C15" s="104">
        <v>1</v>
      </c>
      <c r="D15" s="105">
        <v>2</v>
      </c>
      <c r="E15" s="106" t="s">
        <v>58</v>
      </c>
      <c r="F15" s="103"/>
      <c r="G15" s="152">
        <f>G18</f>
        <v>1829027.87</v>
      </c>
      <c r="H15" s="153"/>
    </row>
    <row r="16" spans="1:8" ht="68.25" customHeight="1">
      <c r="A16" s="101" t="s">
        <v>121</v>
      </c>
      <c r="B16" s="6">
        <v>650</v>
      </c>
      <c r="C16" s="7">
        <v>1</v>
      </c>
      <c r="D16" s="8">
        <v>2</v>
      </c>
      <c r="E16" s="80" t="s">
        <v>131</v>
      </c>
      <c r="F16" s="6"/>
      <c r="G16" s="150">
        <f>G17</f>
        <v>1829027.87</v>
      </c>
      <c r="H16" s="151"/>
    </row>
    <row r="17" spans="1:8" ht="18.75" customHeight="1">
      <c r="A17" s="72" t="s">
        <v>120</v>
      </c>
      <c r="B17" s="6">
        <v>650</v>
      </c>
      <c r="C17" s="7">
        <v>1</v>
      </c>
      <c r="D17" s="8">
        <v>2</v>
      </c>
      <c r="E17" s="80" t="s">
        <v>132</v>
      </c>
      <c r="F17" s="6"/>
      <c r="G17" s="150">
        <f>G18</f>
        <v>1829027.87</v>
      </c>
      <c r="H17" s="151"/>
    </row>
    <row r="18" spans="1:8" ht="51" customHeight="1">
      <c r="A18" s="40" t="s">
        <v>88</v>
      </c>
      <c r="B18" s="6">
        <v>650</v>
      </c>
      <c r="C18" s="7">
        <v>1</v>
      </c>
      <c r="D18" s="8">
        <v>2</v>
      </c>
      <c r="E18" s="80" t="s">
        <v>132</v>
      </c>
      <c r="F18" s="6">
        <v>100</v>
      </c>
      <c r="G18" s="154">
        <f>G19</f>
        <v>1829027.87</v>
      </c>
      <c r="H18" s="151"/>
    </row>
    <row r="19" spans="1:8" ht="29.25" customHeight="1">
      <c r="A19" s="40" t="s">
        <v>86</v>
      </c>
      <c r="B19" s="6">
        <v>650</v>
      </c>
      <c r="C19" s="7">
        <v>1</v>
      </c>
      <c r="D19" s="8">
        <v>2</v>
      </c>
      <c r="E19" s="80" t="s">
        <v>132</v>
      </c>
      <c r="F19" s="6">
        <v>120</v>
      </c>
      <c r="G19" s="154">
        <f>G20+G21</f>
        <v>1829027.87</v>
      </c>
      <c r="H19" s="151"/>
    </row>
    <row r="20" spans="1:8" ht="14.25" customHeight="1">
      <c r="A20" s="40" t="s">
        <v>87</v>
      </c>
      <c r="B20" s="6">
        <v>650</v>
      </c>
      <c r="C20" s="7">
        <v>1</v>
      </c>
      <c r="D20" s="8">
        <v>2</v>
      </c>
      <c r="E20" s="80" t="s">
        <v>132</v>
      </c>
      <c r="F20" s="6">
        <v>121</v>
      </c>
      <c r="G20" s="154">
        <v>1404783.31</v>
      </c>
      <c r="H20" s="151"/>
    </row>
    <row r="21" spans="1:8" ht="38.25" customHeight="1">
      <c r="A21" s="40" t="s">
        <v>65</v>
      </c>
      <c r="B21" s="6">
        <v>650</v>
      </c>
      <c r="C21" s="7">
        <v>1</v>
      </c>
      <c r="D21" s="8">
        <v>2</v>
      </c>
      <c r="E21" s="80" t="s">
        <v>132</v>
      </c>
      <c r="F21" s="6">
        <v>129</v>
      </c>
      <c r="G21" s="154">
        <v>424244.56</v>
      </c>
      <c r="H21" s="151"/>
    </row>
    <row r="22" spans="1:8" ht="40.5" customHeight="1">
      <c r="A22" s="41" t="s">
        <v>11</v>
      </c>
      <c r="B22" s="6">
        <v>650</v>
      </c>
      <c r="C22" s="7">
        <v>1</v>
      </c>
      <c r="D22" s="8">
        <v>4</v>
      </c>
      <c r="E22" s="80"/>
      <c r="F22" s="6"/>
      <c r="G22" s="150">
        <f>G23</f>
        <v>9699080.620000001</v>
      </c>
      <c r="H22" s="155"/>
    </row>
    <row r="23" spans="1:8" s="107" customFormat="1" ht="40.5" customHeight="1">
      <c r="A23" s="180" t="s">
        <v>150</v>
      </c>
      <c r="B23" s="103">
        <v>650</v>
      </c>
      <c r="C23" s="104">
        <v>1</v>
      </c>
      <c r="D23" s="105">
        <v>4</v>
      </c>
      <c r="E23" s="106" t="s">
        <v>58</v>
      </c>
      <c r="F23" s="103"/>
      <c r="G23" s="152">
        <f>G24</f>
        <v>9699080.620000001</v>
      </c>
      <c r="H23" s="156"/>
    </row>
    <row r="24" spans="1:8" ht="65.25" customHeight="1">
      <c r="A24" s="40" t="s">
        <v>121</v>
      </c>
      <c r="B24" s="6">
        <v>650</v>
      </c>
      <c r="C24" s="7">
        <v>1</v>
      </c>
      <c r="D24" s="8">
        <v>4</v>
      </c>
      <c r="E24" s="80" t="s">
        <v>131</v>
      </c>
      <c r="F24" s="6"/>
      <c r="G24" s="150">
        <f>G25+G30</f>
        <v>9699080.620000001</v>
      </c>
      <c r="H24" s="155"/>
    </row>
    <row r="25" spans="1:8" ht="27.75" customHeight="1">
      <c r="A25" s="40" t="s">
        <v>97</v>
      </c>
      <c r="B25" s="6">
        <v>650</v>
      </c>
      <c r="C25" s="7">
        <v>1</v>
      </c>
      <c r="D25" s="8">
        <v>4</v>
      </c>
      <c r="E25" s="80" t="s">
        <v>133</v>
      </c>
      <c r="F25" s="6"/>
      <c r="G25" s="150">
        <f>G26+G33</f>
        <v>9477287.620000001</v>
      </c>
      <c r="H25" s="155"/>
    </row>
    <row r="26" spans="1:8" ht="53.25" customHeight="1">
      <c r="A26" s="40" t="s">
        <v>88</v>
      </c>
      <c r="B26" s="6">
        <v>650</v>
      </c>
      <c r="C26" s="7">
        <v>1</v>
      </c>
      <c r="D26" s="8">
        <v>4</v>
      </c>
      <c r="E26" s="80" t="s">
        <v>133</v>
      </c>
      <c r="F26" s="6">
        <v>100</v>
      </c>
      <c r="G26" s="150">
        <f>G27</f>
        <v>9173625.620000001</v>
      </c>
      <c r="H26" s="155"/>
    </row>
    <row r="27" spans="1:8" ht="28.5" customHeight="1">
      <c r="A27" s="40" t="s">
        <v>92</v>
      </c>
      <c r="B27" s="6">
        <v>650</v>
      </c>
      <c r="C27" s="7">
        <v>1</v>
      </c>
      <c r="D27" s="8">
        <v>4</v>
      </c>
      <c r="E27" s="80" t="s">
        <v>133</v>
      </c>
      <c r="F27" s="6">
        <v>120</v>
      </c>
      <c r="G27" s="154">
        <f>G28+G29</f>
        <v>9173625.620000001</v>
      </c>
      <c r="H27" s="151"/>
    </row>
    <row r="28" spans="1:8" ht="16.5" customHeight="1">
      <c r="A28" s="40" t="s">
        <v>89</v>
      </c>
      <c r="B28" s="6">
        <v>650</v>
      </c>
      <c r="C28" s="7">
        <v>1</v>
      </c>
      <c r="D28" s="8">
        <v>4</v>
      </c>
      <c r="E28" s="80" t="s">
        <v>133</v>
      </c>
      <c r="F28" s="6">
        <v>121</v>
      </c>
      <c r="G28" s="154">
        <f>7216143.33-170347.93</f>
        <v>7045795.4000000004</v>
      </c>
      <c r="H28" s="151"/>
    </row>
    <row r="29" spans="1:8" ht="40.5" customHeight="1">
      <c r="A29" s="40" t="s">
        <v>65</v>
      </c>
      <c r="B29" s="6">
        <v>650</v>
      </c>
      <c r="C29" s="7">
        <v>1</v>
      </c>
      <c r="D29" s="8">
        <v>4</v>
      </c>
      <c r="E29" s="80" t="s">
        <v>133</v>
      </c>
      <c r="F29" s="6">
        <v>129</v>
      </c>
      <c r="G29" s="154">
        <f>2179275.29-51445.07</f>
        <v>2127830.2200000002</v>
      </c>
      <c r="H29" s="151"/>
    </row>
    <row r="30" spans="1:8" ht="40.5" customHeight="1">
      <c r="A30" s="40" t="s">
        <v>92</v>
      </c>
      <c r="B30" s="6">
        <v>650</v>
      </c>
      <c r="C30" s="7">
        <v>1</v>
      </c>
      <c r="D30" s="8">
        <v>4</v>
      </c>
      <c r="E30" s="80" t="s">
        <v>177</v>
      </c>
      <c r="F30" s="6">
        <v>120</v>
      </c>
      <c r="G30" s="154">
        <f>G31+G32</f>
        <v>221793</v>
      </c>
      <c r="H30" s="151"/>
    </row>
    <row r="31" spans="1:8" ht="16.5" customHeight="1">
      <c r="A31" s="40" t="s">
        <v>89</v>
      </c>
      <c r="B31" s="6">
        <v>650</v>
      </c>
      <c r="C31" s="7">
        <v>1</v>
      </c>
      <c r="D31" s="8">
        <v>4</v>
      </c>
      <c r="E31" s="80" t="s">
        <v>177</v>
      </c>
      <c r="F31" s="6">
        <v>121</v>
      </c>
      <c r="G31" s="154">
        <v>170347.93</v>
      </c>
      <c r="H31" s="151"/>
    </row>
    <row r="32" spans="1:8" ht="40.5" customHeight="1">
      <c r="A32" s="40" t="s">
        <v>65</v>
      </c>
      <c r="B32" s="6">
        <v>650</v>
      </c>
      <c r="C32" s="7">
        <v>1</v>
      </c>
      <c r="D32" s="8">
        <v>4</v>
      </c>
      <c r="E32" s="80" t="s">
        <v>177</v>
      </c>
      <c r="F32" s="6">
        <v>129</v>
      </c>
      <c r="G32" s="154">
        <v>51445.07</v>
      </c>
      <c r="H32" s="151"/>
    </row>
    <row r="33" spans="1:8" s="9" customFormat="1" ht="15.75" customHeight="1">
      <c r="A33" s="40" t="s">
        <v>39</v>
      </c>
      <c r="B33" s="6">
        <v>650</v>
      </c>
      <c r="C33" s="7">
        <v>1</v>
      </c>
      <c r="D33" s="8">
        <v>4</v>
      </c>
      <c r="E33" s="80" t="s">
        <v>133</v>
      </c>
      <c r="F33" s="6">
        <v>500</v>
      </c>
      <c r="G33" s="154">
        <f>G34+G35</f>
        <v>303662</v>
      </c>
      <c r="H33" s="151"/>
    </row>
    <row r="34" spans="1:8" s="9" customFormat="1" ht="14.25" customHeight="1">
      <c r="A34" s="40" t="s">
        <v>161</v>
      </c>
      <c r="B34" s="6">
        <v>650</v>
      </c>
      <c r="C34" s="7">
        <v>1</v>
      </c>
      <c r="D34" s="8">
        <v>4</v>
      </c>
      <c r="E34" s="80" t="s">
        <v>133</v>
      </c>
      <c r="F34" s="6">
        <v>540</v>
      </c>
      <c r="G34" s="154">
        <f>239733+63929</f>
        <v>303662</v>
      </c>
      <c r="H34" s="151"/>
    </row>
    <row r="35" spans="1:8" s="95" customFormat="1" ht="28.5" customHeight="1">
      <c r="A35" s="96" t="s">
        <v>147</v>
      </c>
      <c r="B35" s="97">
        <v>650</v>
      </c>
      <c r="C35" s="98">
        <v>1</v>
      </c>
      <c r="D35" s="99">
        <v>4</v>
      </c>
      <c r="E35" s="100" t="s">
        <v>146</v>
      </c>
      <c r="F35" s="97">
        <v>540</v>
      </c>
      <c r="G35" s="157"/>
      <c r="H35" s="158"/>
    </row>
    <row r="36" spans="1:8" s="44" customFormat="1" ht="12.75" customHeight="1">
      <c r="A36" s="41" t="s">
        <v>25</v>
      </c>
      <c r="B36" s="10">
        <v>650</v>
      </c>
      <c r="C36" s="11">
        <v>1</v>
      </c>
      <c r="D36" s="47">
        <v>11</v>
      </c>
      <c r="E36" s="79"/>
      <c r="F36" s="10"/>
      <c r="G36" s="150">
        <f>G40</f>
        <v>100000</v>
      </c>
      <c r="H36" s="159"/>
    </row>
    <row r="37" spans="1:8" s="44" customFormat="1" ht="12.75" customHeight="1">
      <c r="A37" s="56" t="s">
        <v>36</v>
      </c>
      <c r="B37" s="53">
        <v>650</v>
      </c>
      <c r="C37" s="54">
        <v>1</v>
      </c>
      <c r="D37" s="55">
        <v>11</v>
      </c>
      <c r="E37" s="81" t="s">
        <v>55</v>
      </c>
      <c r="F37" s="10"/>
      <c r="G37" s="160">
        <f>G38</f>
        <v>100000</v>
      </c>
      <c r="H37" s="159"/>
    </row>
    <row r="38" spans="1:8" ht="12.75" customHeight="1">
      <c r="A38" s="48" t="s">
        <v>26</v>
      </c>
      <c r="B38" s="49">
        <v>650</v>
      </c>
      <c r="C38" s="50">
        <v>1</v>
      </c>
      <c r="D38" s="51">
        <v>11</v>
      </c>
      <c r="E38" s="80" t="s">
        <v>56</v>
      </c>
      <c r="F38" s="6"/>
      <c r="G38" s="154">
        <f>G39</f>
        <v>100000</v>
      </c>
      <c r="H38" s="151"/>
    </row>
    <row r="39" spans="1:8" ht="12.75" customHeight="1">
      <c r="A39" s="56" t="s">
        <v>50</v>
      </c>
      <c r="B39" s="49">
        <v>650</v>
      </c>
      <c r="C39" s="50">
        <v>1</v>
      </c>
      <c r="D39" s="51">
        <v>11</v>
      </c>
      <c r="E39" s="80" t="s">
        <v>56</v>
      </c>
      <c r="F39" s="6">
        <v>800</v>
      </c>
      <c r="G39" s="154">
        <f>G40</f>
        <v>100000</v>
      </c>
      <c r="H39" s="151"/>
    </row>
    <row r="40" spans="1:8" ht="12.75" customHeight="1">
      <c r="A40" s="56" t="s">
        <v>38</v>
      </c>
      <c r="B40" s="49">
        <v>650</v>
      </c>
      <c r="C40" s="50">
        <v>1</v>
      </c>
      <c r="D40" s="51">
        <v>11</v>
      </c>
      <c r="E40" s="80" t="s">
        <v>56</v>
      </c>
      <c r="F40" s="6">
        <v>870</v>
      </c>
      <c r="G40" s="154">
        <v>100000</v>
      </c>
      <c r="H40" s="151"/>
    </row>
    <row r="41" spans="1:8" ht="13.5">
      <c r="A41" s="41" t="s">
        <v>9</v>
      </c>
      <c r="B41" s="10">
        <v>650</v>
      </c>
      <c r="C41" s="11">
        <v>1</v>
      </c>
      <c r="D41" s="47">
        <v>13</v>
      </c>
      <c r="E41" s="80"/>
      <c r="F41" s="6"/>
      <c r="G41" s="150">
        <f>G42+G56</f>
        <v>9295687.9199999999</v>
      </c>
      <c r="H41" s="161"/>
    </row>
    <row r="42" spans="1:8" s="107" customFormat="1" ht="38.25">
      <c r="A42" s="180" t="s">
        <v>150</v>
      </c>
      <c r="B42" s="103">
        <v>650</v>
      </c>
      <c r="C42" s="104">
        <v>1</v>
      </c>
      <c r="D42" s="105">
        <v>13</v>
      </c>
      <c r="E42" s="106" t="s">
        <v>58</v>
      </c>
      <c r="F42" s="103"/>
      <c r="G42" s="162">
        <f>G43</f>
        <v>1481465.8400000003</v>
      </c>
      <c r="H42" s="163"/>
    </row>
    <row r="43" spans="1:8" ht="66" customHeight="1">
      <c r="A43" s="56" t="s">
        <v>121</v>
      </c>
      <c r="B43" s="53">
        <v>650</v>
      </c>
      <c r="C43" s="54">
        <v>1</v>
      </c>
      <c r="D43" s="55">
        <v>13</v>
      </c>
      <c r="E43" s="82" t="s">
        <v>131</v>
      </c>
      <c r="F43" s="6"/>
      <c r="G43" s="164">
        <f>G44</f>
        <v>1481465.8400000003</v>
      </c>
      <c r="H43" s="161"/>
    </row>
    <row r="44" spans="1:8" ht="24" customHeight="1">
      <c r="A44" s="40" t="s">
        <v>73</v>
      </c>
      <c r="B44" s="6">
        <v>650</v>
      </c>
      <c r="C44" s="7">
        <v>1</v>
      </c>
      <c r="D44" s="8">
        <v>13</v>
      </c>
      <c r="E44" s="80" t="s">
        <v>134</v>
      </c>
      <c r="F44" s="6"/>
      <c r="G44" s="154">
        <f>G45+G48+G51</f>
        <v>1481465.8400000003</v>
      </c>
      <c r="H44" s="161"/>
    </row>
    <row r="45" spans="1:8" ht="52.5" customHeight="1">
      <c r="A45" s="56" t="s">
        <v>88</v>
      </c>
      <c r="B45" s="53">
        <v>650</v>
      </c>
      <c r="C45" s="54">
        <v>1</v>
      </c>
      <c r="D45" s="55">
        <v>13</v>
      </c>
      <c r="E45" s="80" t="s">
        <v>134</v>
      </c>
      <c r="F45" s="53">
        <v>100</v>
      </c>
      <c r="G45" s="160">
        <f>G46</f>
        <v>295141</v>
      </c>
      <c r="H45" s="165"/>
    </row>
    <row r="46" spans="1:8" ht="24" customHeight="1">
      <c r="A46" s="56" t="s">
        <v>92</v>
      </c>
      <c r="B46" s="53">
        <v>650</v>
      </c>
      <c r="C46" s="54">
        <v>1</v>
      </c>
      <c r="D46" s="55">
        <v>13</v>
      </c>
      <c r="E46" s="80" t="s">
        <v>134</v>
      </c>
      <c r="F46" s="53">
        <v>120</v>
      </c>
      <c r="G46" s="160">
        <f>G47</f>
        <v>295141</v>
      </c>
      <c r="H46" s="165"/>
    </row>
    <row r="47" spans="1:8" ht="30.75" customHeight="1">
      <c r="A47" s="56" t="s">
        <v>44</v>
      </c>
      <c r="B47" s="53">
        <v>650</v>
      </c>
      <c r="C47" s="54">
        <v>1</v>
      </c>
      <c r="D47" s="55">
        <v>13</v>
      </c>
      <c r="E47" s="80" t="s">
        <v>134</v>
      </c>
      <c r="F47" s="53">
        <v>122</v>
      </c>
      <c r="G47" s="160">
        <f>300000-4859</f>
        <v>295141</v>
      </c>
      <c r="H47" s="165"/>
    </row>
    <row r="48" spans="1:8" ht="30.75" customHeight="1">
      <c r="A48" s="52" t="s">
        <v>67</v>
      </c>
      <c r="B48" s="53">
        <v>650</v>
      </c>
      <c r="C48" s="54">
        <v>1</v>
      </c>
      <c r="D48" s="55">
        <v>13</v>
      </c>
      <c r="E48" s="80" t="s">
        <v>134</v>
      </c>
      <c r="F48" s="53">
        <v>200</v>
      </c>
      <c r="G48" s="160">
        <f>G49</f>
        <v>1033785.8400000003</v>
      </c>
      <c r="H48" s="165"/>
    </row>
    <row r="49" spans="1:8" ht="30.75" customHeight="1">
      <c r="A49" s="52" t="s">
        <v>51</v>
      </c>
      <c r="B49" s="53">
        <v>650</v>
      </c>
      <c r="C49" s="54">
        <v>1</v>
      </c>
      <c r="D49" s="55">
        <v>13</v>
      </c>
      <c r="E49" s="80" t="s">
        <v>134</v>
      </c>
      <c r="F49" s="53">
        <v>240</v>
      </c>
      <c r="G49" s="160">
        <f>G50</f>
        <v>1033785.8400000003</v>
      </c>
      <c r="H49" s="165"/>
    </row>
    <row r="50" spans="1:8" ht="30.75" customHeight="1">
      <c r="A50" s="52" t="s">
        <v>45</v>
      </c>
      <c r="B50" s="53">
        <v>650</v>
      </c>
      <c r="C50" s="54">
        <v>1</v>
      </c>
      <c r="D50" s="55">
        <v>13</v>
      </c>
      <c r="E50" s="80" t="s">
        <v>134</v>
      </c>
      <c r="F50" s="53">
        <v>244</v>
      </c>
      <c r="G50" s="160">
        <f>1706497+28000-27719.68+51899.1-8879.21+9500-50000-23000-227511.37-80000-15000-100000-150000-80000</f>
        <v>1033785.8400000003</v>
      </c>
      <c r="H50" s="165"/>
    </row>
    <row r="51" spans="1:8" ht="21" customHeight="1">
      <c r="A51" s="52" t="s">
        <v>50</v>
      </c>
      <c r="B51" s="53">
        <v>650</v>
      </c>
      <c r="C51" s="54">
        <v>1</v>
      </c>
      <c r="D51" s="55">
        <v>13</v>
      </c>
      <c r="E51" s="80" t="s">
        <v>134</v>
      </c>
      <c r="F51" s="53">
        <v>800</v>
      </c>
      <c r="G51" s="160">
        <f>G52</f>
        <v>152539</v>
      </c>
      <c r="H51" s="165"/>
    </row>
    <row r="52" spans="1:8" ht="15.75" customHeight="1">
      <c r="A52" s="56" t="s">
        <v>90</v>
      </c>
      <c r="B52" s="53">
        <v>650</v>
      </c>
      <c r="C52" s="54">
        <v>1</v>
      </c>
      <c r="D52" s="55">
        <v>13</v>
      </c>
      <c r="E52" s="80" t="s">
        <v>134</v>
      </c>
      <c r="F52" s="53">
        <v>850</v>
      </c>
      <c r="G52" s="160">
        <f>G53+G54+G55</f>
        <v>152539</v>
      </c>
      <c r="H52" s="165"/>
    </row>
    <row r="53" spans="1:8" ht="23.25" customHeight="1">
      <c r="A53" s="56" t="s">
        <v>84</v>
      </c>
      <c r="B53" s="53">
        <v>650</v>
      </c>
      <c r="C53" s="54">
        <v>1</v>
      </c>
      <c r="D53" s="55">
        <v>13</v>
      </c>
      <c r="E53" s="80" t="s">
        <v>134</v>
      </c>
      <c r="F53" s="53">
        <v>851</v>
      </c>
      <c r="G53" s="160">
        <f>60000-15461-10000</f>
        <v>34539</v>
      </c>
      <c r="H53" s="165"/>
    </row>
    <row r="54" spans="1:8" ht="16.5" customHeight="1">
      <c r="A54" s="56" t="s">
        <v>91</v>
      </c>
      <c r="B54" s="53">
        <v>650</v>
      </c>
      <c r="C54" s="54">
        <v>1</v>
      </c>
      <c r="D54" s="55">
        <v>13</v>
      </c>
      <c r="E54" s="80" t="s">
        <v>134</v>
      </c>
      <c r="F54" s="53">
        <v>852</v>
      </c>
      <c r="G54" s="160">
        <f>30000-15000</f>
        <v>15000</v>
      </c>
      <c r="H54" s="165"/>
    </row>
    <row r="55" spans="1:8" ht="16.5" customHeight="1">
      <c r="A55" s="56" t="s">
        <v>172</v>
      </c>
      <c r="B55" s="53">
        <v>650</v>
      </c>
      <c r="C55" s="54">
        <v>1</v>
      </c>
      <c r="D55" s="55">
        <v>13</v>
      </c>
      <c r="E55" s="80" t="s">
        <v>134</v>
      </c>
      <c r="F55" s="53">
        <v>853</v>
      </c>
      <c r="G55" s="160">
        <f>72280.32+27719.68+3000</f>
        <v>103000</v>
      </c>
      <c r="H55" s="165"/>
    </row>
    <row r="56" spans="1:8" s="107" customFormat="1" ht="48.75" customHeight="1">
      <c r="A56" s="182" t="s">
        <v>168</v>
      </c>
      <c r="B56" s="112">
        <v>650</v>
      </c>
      <c r="C56" s="115">
        <v>1</v>
      </c>
      <c r="D56" s="119">
        <v>13</v>
      </c>
      <c r="E56" s="117" t="s">
        <v>153</v>
      </c>
      <c r="F56" s="112"/>
      <c r="G56" s="166">
        <f>G57</f>
        <v>7814222.0800000001</v>
      </c>
      <c r="H56" s="167"/>
    </row>
    <row r="57" spans="1:8" s="107" customFormat="1" ht="37.5" customHeight="1">
      <c r="A57" s="40" t="s">
        <v>116</v>
      </c>
      <c r="B57" s="6">
        <v>650</v>
      </c>
      <c r="C57" s="7">
        <v>1</v>
      </c>
      <c r="D57" s="8">
        <v>13</v>
      </c>
      <c r="E57" s="80" t="s">
        <v>171</v>
      </c>
      <c r="F57" s="144"/>
      <c r="G57" s="168">
        <f>G58+G62+G66</f>
        <v>7814222.0800000001</v>
      </c>
      <c r="H57" s="169"/>
    </row>
    <row r="58" spans="1:8" s="107" customFormat="1" ht="37.5" customHeight="1">
      <c r="A58" s="40" t="s">
        <v>88</v>
      </c>
      <c r="B58" s="6">
        <v>650</v>
      </c>
      <c r="C58" s="7">
        <v>1</v>
      </c>
      <c r="D58" s="8">
        <v>13</v>
      </c>
      <c r="E58" s="80" t="s">
        <v>174</v>
      </c>
      <c r="F58" s="145"/>
      <c r="G58" s="168">
        <f>G59</f>
        <v>6957665</v>
      </c>
      <c r="H58" s="169"/>
    </row>
    <row r="59" spans="1:8" s="107" customFormat="1">
      <c r="A59" s="40" t="s">
        <v>52</v>
      </c>
      <c r="B59" s="6">
        <v>650</v>
      </c>
      <c r="C59" s="7">
        <v>1</v>
      </c>
      <c r="D59" s="8">
        <v>13</v>
      </c>
      <c r="E59" s="80" t="s">
        <v>171</v>
      </c>
      <c r="F59" s="145">
        <v>110</v>
      </c>
      <c r="G59" s="168">
        <f>G60+G61</f>
        <v>6957665</v>
      </c>
      <c r="H59" s="169"/>
    </row>
    <row r="60" spans="1:8" ht="16.5" customHeight="1">
      <c r="A60" s="40" t="s">
        <v>94</v>
      </c>
      <c r="B60" s="6">
        <v>650</v>
      </c>
      <c r="C60" s="7">
        <v>1</v>
      </c>
      <c r="D60" s="8">
        <v>13</v>
      </c>
      <c r="E60" s="80" t="s">
        <v>171</v>
      </c>
      <c r="F60" s="6">
        <v>111</v>
      </c>
      <c r="G60" s="154">
        <f>5473019.97-129191.24</f>
        <v>5343828.7299999995</v>
      </c>
      <c r="H60" s="151"/>
    </row>
    <row r="61" spans="1:8" ht="40.5" customHeight="1">
      <c r="A61" s="40" t="s">
        <v>66</v>
      </c>
      <c r="B61" s="6">
        <v>650</v>
      </c>
      <c r="C61" s="7">
        <v>1</v>
      </c>
      <c r="D61" s="8">
        <v>13</v>
      </c>
      <c r="E61" s="80" t="s">
        <v>171</v>
      </c>
      <c r="F61" s="6">
        <v>119</v>
      </c>
      <c r="G61" s="154">
        <f>1652852.03-39015.76</f>
        <v>1613836.27</v>
      </c>
      <c r="H61" s="151"/>
    </row>
    <row r="62" spans="1:8" s="107" customFormat="1" ht="37.5" customHeight="1">
      <c r="A62" s="40" t="s">
        <v>88</v>
      </c>
      <c r="B62" s="6">
        <v>650</v>
      </c>
      <c r="C62" s="7">
        <v>1</v>
      </c>
      <c r="D62" s="8">
        <v>13</v>
      </c>
      <c r="E62" s="80" t="s">
        <v>178</v>
      </c>
      <c r="F62" s="145">
        <v>100</v>
      </c>
      <c r="G62" s="168">
        <f>G63</f>
        <v>168207</v>
      </c>
      <c r="H62" s="169"/>
    </row>
    <row r="63" spans="1:8" s="107" customFormat="1">
      <c r="A63" s="40" t="s">
        <v>52</v>
      </c>
      <c r="B63" s="6">
        <v>650</v>
      </c>
      <c r="C63" s="7">
        <v>1</v>
      </c>
      <c r="D63" s="8">
        <v>13</v>
      </c>
      <c r="E63" s="80" t="s">
        <v>178</v>
      </c>
      <c r="F63" s="145">
        <v>110</v>
      </c>
      <c r="G63" s="168">
        <f>G64+G65</f>
        <v>168207</v>
      </c>
      <c r="H63" s="169"/>
    </row>
    <row r="64" spans="1:8" ht="16.5" customHeight="1">
      <c r="A64" s="40" t="s">
        <v>94</v>
      </c>
      <c r="B64" s="6">
        <v>650</v>
      </c>
      <c r="C64" s="7">
        <v>1</v>
      </c>
      <c r="D64" s="8">
        <v>13</v>
      </c>
      <c r="E64" s="80" t="s">
        <v>178</v>
      </c>
      <c r="F64" s="6">
        <v>111</v>
      </c>
      <c r="G64" s="154">
        <v>129191.24</v>
      </c>
      <c r="H64" s="151"/>
    </row>
    <row r="65" spans="1:8" ht="40.5" customHeight="1">
      <c r="A65" s="40" t="s">
        <v>66</v>
      </c>
      <c r="B65" s="6">
        <v>650</v>
      </c>
      <c r="C65" s="7">
        <v>1</v>
      </c>
      <c r="D65" s="8">
        <v>13</v>
      </c>
      <c r="E65" s="80" t="s">
        <v>178</v>
      </c>
      <c r="F65" s="6">
        <v>119</v>
      </c>
      <c r="G65" s="154">
        <v>39015.760000000002</v>
      </c>
      <c r="H65" s="151"/>
    </row>
    <row r="66" spans="1:8" ht="40.5" customHeight="1">
      <c r="A66" s="52" t="s">
        <v>51</v>
      </c>
      <c r="B66" s="6">
        <v>650</v>
      </c>
      <c r="C66" s="7">
        <v>1</v>
      </c>
      <c r="D66" s="8">
        <v>13</v>
      </c>
      <c r="E66" s="80" t="s">
        <v>171</v>
      </c>
      <c r="F66" s="6">
        <v>240</v>
      </c>
      <c r="G66" s="154">
        <f>G68+G67</f>
        <v>688350.08000000007</v>
      </c>
      <c r="H66" s="151"/>
    </row>
    <row r="67" spans="1:8" ht="40.5" customHeight="1">
      <c r="A67" s="40" t="s">
        <v>93</v>
      </c>
      <c r="B67" s="6">
        <v>650</v>
      </c>
      <c r="C67" s="7">
        <v>1</v>
      </c>
      <c r="D67" s="8">
        <v>13</v>
      </c>
      <c r="E67" s="80" t="s">
        <v>171</v>
      </c>
      <c r="F67" s="6">
        <v>242</v>
      </c>
      <c r="G67" s="154">
        <f>6400+60000</f>
        <v>66400</v>
      </c>
      <c r="H67" s="151"/>
    </row>
    <row r="68" spans="1:8" ht="40.5" customHeight="1">
      <c r="A68" s="40" t="s">
        <v>45</v>
      </c>
      <c r="B68" s="6">
        <v>650</v>
      </c>
      <c r="C68" s="7">
        <v>1</v>
      </c>
      <c r="D68" s="8">
        <v>13</v>
      </c>
      <c r="E68" s="80" t="s">
        <v>171</v>
      </c>
      <c r="F68" s="6">
        <v>244</v>
      </c>
      <c r="G68" s="154">
        <f>22700+6400-6400+50000+97511.37+451738.71</f>
        <v>621950.08000000007</v>
      </c>
      <c r="H68" s="151"/>
    </row>
    <row r="69" spans="1:8" s="44" customFormat="1" ht="12.75" customHeight="1">
      <c r="A69" s="41" t="s">
        <v>16</v>
      </c>
      <c r="B69" s="10">
        <v>650</v>
      </c>
      <c r="C69" s="11">
        <v>2</v>
      </c>
      <c r="D69" s="47">
        <v>0</v>
      </c>
      <c r="E69" s="79"/>
      <c r="F69" s="10"/>
      <c r="G69" s="148">
        <f>G70</f>
        <v>435500</v>
      </c>
      <c r="H69" s="149">
        <f>G69</f>
        <v>435500</v>
      </c>
    </row>
    <row r="70" spans="1:8" s="113" customFormat="1" ht="40.5" customHeight="1">
      <c r="A70" s="181" t="s">
        <v>150</v>
      </c>
      <c r="B70" s="108">
        <v>650</v>
      </c>
      <c r="C70" s="109">
        <v>2</v>
      </c>
      <c r="D70" s="110">
        <v>3</v>
      </c>
      <c r="E70" s="111" t="s">
        <v>58</v>
      </c>
      <c r="F70" s="112"/>
      <c r="G70" s="166">
        <f>G71</f>
        <v>435500</v>
      </c>
      <c r="H70" s="167">
        <f>G70</f>
        <v>435500</v>
      </c>
    </row>
    <row r="71" spans="1:8" s="44" customFormat="1" ht="68.25" customHeight="1">
      <c r="A71" s="56" t="s">
        <v>121</v>
      </c>
      <c r="B71" s="53">
        <v>650</v>
      </c>
      <c r="C71" s="54">
        <v>2</v>
      </c>
      <c r="D71" s="55">
        <v>3</v>
      </c>
      <c r="E71" s="82" t="s">
        <v>131</v>
      </c>
      <c r="F71" s="10"/>
      <c r="G71" s="148">
        <f>G72</f>
        <v>435500</v>
      </c>
      <c r="H71" s="149">
        <f>H72</f>
        <v>435500</v>
      </c>
    </row>
    <row r="72" spans="1:8" ht="18.75" customHeight="1">
      <c r="A72" s="40" t="s">
        <v>22</v>
      </c>
      <c r="B72" s="6">
        <v>650</v>
      </c>
      <c r="C72" s="7">
        <v>2</v>
      </c>
      <c r="D72" s="8">
        <v>3</v>
      </c>
      <c r="E72" s="80" t="s">
        <v>179</v>
      </c>
      <c r="F72" s="6"/>
      <c r="G72" s="154">
        <f>G73</f>
        <v>435500</v>
      </c>
      <c r="H72" s="170">
        <f t="shared" ref="H72:H78" si="0">G72</f>
        <v>435500</v>
      </c>
    </row>
    <row r="73" spans="1:8" ht="54.75" customHeight="1">
      <c r="A73" s="40" t="s">
        <v>98</v>
      </c>
      <c r="B73" s="6">
        <v>650</v>
      </c>
      <c r="C73" s="7">
        <v>2</v>
      </c>
      <c r="D73" s="8">
        <v>3</v>
      </c>
      <c r="E73" s="80" t="s">
        <v>179</v>
      </c>
      <c r="F73" s="6">
        <v>100</v>
      </c>
      <c r="G73" s="154">
        <f>G74</f>
        <v>435500</v>
      </c>
      <c r="H73" s="170">
        <f t="shared" si="0"/>
        <v>435500</v>
      </c>
    </row>
    <row r="74" spans="1:8" ht="27.75" customHeight="1">
      <c r="A74" s="40" t="s">
        <v>99</v>
      </c>
      <c r="B74" s="6">
        <v>650</v>
      </c>
      <c r="C74" s="7">
        <v>2</v>
      </c>
      <c r="D74" s="8">
        <v>3</v>
      </c>
      <c r="E74" s="80" t="s">
        <v>179</v>
      </c>
      <c r="F74" s="6">
        <v>120</v>
      </c>
      <c r="G74" s="154">
        <f>G75+G76</f>
        <v>435500</v>
      </c>
      <c r="H74" s="170">
        <f>G74</f>
        <v>435500</v>
      </c>
    </row>
    <row r="75" spans="1:8" ht="18" customHeight="1">
      <c r="A75" s="40" t="s">
        <v>89</v>
      </c>
      <c r="B75" s="6">
        <v>650</v>
      </c>
      <c r="C75" s="7">
        <v>2</v>
      </c>
      <c r="D75" s="8">
        <v>3</v>
      </c>
      <c r="E75" s="80" t="s">
        <v>179</v>
      </c>
      <c r="F75" s="6">
        <v>121</v>
      </c>
      <c r="G75" s="154">
        <v>334485</v>
      </c>
      <c r="H75" s="170">
        <f t="shared" si="0"/>
        <v>334485</v>
      </c>
    </row>
    <row r="76" spans="1:8" ht="42" customHeight="1">
      <c r="A76" s="40" t="s">
        <v>65</v>
      </c>
      <c r="B76" s="6">
        <v>650</v>
      </c>
      <c r="C76" s="7">
        <v>2</v>
      </c>
      <c r="D76" s="8">
        <v>3</v>
      </c>
      <c r="E76" s="80" t="s">
        <v>179</v>
      </c>
      <c r="F76" s="6">
        <v>129</v>
      </c>
      <c r="G76" s="154">
        <v>101015</v>
      </c>
      <c r="H76" s="170">
        <f>G76</f>
        <v>101015</v>
      </c>
    </row>
    <row r="77" spans="1:8" s="9" customFormat="1" ht="29.25" customHeight="1">
      <c r="A77" s="41" t="s">
        <v>32</v>
      </c>
      <c r="B77" s="10">
        <v>650</v>
      </c>
      <c r="C77" s="11">
        <v>3</v>
      </c>
      <c r="D77" s="47">
        <v>0</v>
      </c>
      <c r="E77" s="79"/>
      <c r="F77" s="10"/>
      <c r="G77" s="148">
        <f>G78+G97+G91</f>
        <v>88256.28</v>
      </c>
      <c r="H77" s="149">
        <f>H78</f>
        <v>48170.280000000006</v>
      </c>
    </row>
    <row r="78" spans="1:8" ht="11.25" customHeight="1">
      <c r="A78" s="48" t="s">
        <v>33</v>
      </c>
      <c r="B78" s="49">
        <v>650</v>
      </c>
      <c r="C78" s="50">
        <v>3</v>
      </c>
      <c r="D78" s="51">
        <v>4</v>
      </c>
      <c r="E78" s="83"/>
      <c r="F78" s="49"/>
      <c r="G78" s="171">
        <f>G79</f>
        <v>48170.280000000006</v>
      </c>
      <c r="H78" s="170">
        <f t="shared" si="0"/>
        <v>48170.280000000006</v>
      </c>
    </row>
    <row r="79" spans="1:8" s="107" customFormat="1" ht="40.5" customHeight="1">
      <c r="A79" s="181" t="s">
        <v>150</v>
      </c>
      <c r="B79" s="141">
        <v>650</v>
      </c>
      <c r="C79" s="142">
        <v>3</v>
      </c>
      <c r="D79" s="143">
        <v>4</v>
      </c>
      <c r="E79" s="111" t="s">
        <v>58</v>
      </c>
      <c r="F79" s="141"/>
      <c r="G79" s="172">
        <f>G80</f>
        <v>48170.280000000006</v>
      </c>
      <c r="H79" s="173">
        <f>H80</f>
        <v>48170.280000000006</v>
      </c>
    </row>
    <row r="80" spans="1:8" ht="66.75" customHeight="1">
      <c r="A80" s="48" t="s">
        <v>121</v>
      </c>
      <c r="B80" s="49">
        <v>650</v>
      </c>
      <c r="C80" s="50">
        <v>3</v>
      </c>
      <c r="D80" s="51">
        <v>4</v>
      </c>
      <c r="E80" s="82" t="s">
        <v>131</v>
      </c>
      <c r="F80" s="49"/>
      <c r="G80" s="171">
        <f>G81+G86</f>
        <v>48170.280000000006</v>
      </c>
      <c r="H80" s="171">
        <f>H81+H86</f>
        <v>48170.280000000006</v>
      </c>
    </row>
    <row r="81" spans="1:8" ht="25.5" customHeight="1">
      <c r="A81" s="40" t="s">
        <v>123</v>
      </c>
      <c r="B81" s="6">
        <v>650</v>
      </c>
      <c r="C81" s="7">
        <v>3</v>
      </c>
      <c r="D81" s="8">
        <v>4</v>
      </c>
      <c r="E81" s="80" t="s">
        <v>135</v>
      </c>
      <c r="F81" s="6"/>
      <c r="G81" s="154">
        <f>G82</f>
        <v>34560.230000000003</v>
      </c>
      <c r="H81" s="154">
        <f>H82</f>
        <v>34560.230000000003</v>
      </c>
    </row>
    <row r="82" spans="1:8" ht="25.5" customHeight="1">
      <c r="A82" s="40" t="s">
        <v>122</v>
      </c>
      <c r="B82" s="6">
        <v>650</v>
      </c>
      <c r="C82" s="7">
        <v>3</v>
      </c>
      <c r="D82" s="8">
        <v>4</v>
      </c>
      <c r="E82" s="80" t="s">
        <v>135</v>
      </c>
      <c r="F82" s="6">
        <v>100</v>
      </c>
      <c r="G82" s="154">
        <f>G83</f>
        <v>34560.230000000003</v>
      </c>
      <c r="H82" s="161">
        <f>H83</f>
        <v>34560.230000000003</v>
      </c>
    </row>
    <row r="83" spans="1:8" ht="25.5" customHeight="1">
      <c r="A83" s="40" t="s">
        <v>92</v>
      </c>
      <c r="B83" s="6">
        <v>650</v>
      </c>
      <c r="C83" s="7">
        <v>3</v>
      </c>
      <c r="D83" s="8">
        <v>4</v>
      </c>
      <c r="E83" s="80" t="s">
        <v>135</v>
      </c>
      <c r="F83" s="6">
        <v>120</v>
      </c>
      <c r="G83" s="154">
        <f>G84+G85</f>
        <v>34560.230000000003</v>
      </c>
      <c r="H83" s="161">
        <f>G83</f>
        <v>34560.230000000003</v>
      </c>
    </row>
    <row r="84" spans="1:8" ht="25.5" customHeight="1">
      <c r="A84" s="40" t="s">
        <v>89</v>
      </c>
      <c r="B84" s="6">
        <v>650</v>
      </c>
      <c r="C84" s="7">
        <v>3</v>
      </c>
      <c r="D84" s="8">
        <v>4</v>
      </c>
      <c r="E84" s="80" t="s">
        <v>135</v>
      </c>
      <c r="F84" s="6">
        <v>121</v>
      </c>
      <c r="G84" s="154">
        <f>24624.95+1919</f>
        <v>26543.95</v>
      </c>
      <c r="H84" s="161">
        <f>G84</f>
        <v>26543.95</v>
      </c>
    </row>
    <row r="85" spans="1:8" ht="25.5" customHeight="1">
      <c r="A85" s="40" t="s">
        <v>65</v>
      </c>
      <c r="B85" s="6">
        <v>650</v>
      </c>
      <c r="C85" s="7">
        <v>3</v>
      </c>
      <c r="D85" s="8">
        <v>4</v>
      </c>
      <c r="E85" s="80" t="s">
        <v>135</v>
      </c>
      <c r="F85" s="6">
        <v>129</v>
      </c>
      <c r="G85" s="154">
        <f>7436.74+579.54</f>
        <v>8016.28</v>
      </c>
      <c r="H85" s="161">
        <f>G85</f>
        <v>8016.28</v>
      </c>
    </row>
    <row r="86" spans="1:8" ht="27" customHeight="1">
      <c r="A86" s="40" t="s">
        <v>100</v>
      </c>
      <c r="B86" s="6">
        <v>650</v>
      </c>
      <c r="C86" s="7">
        <v>3</v>
      </c>
      <c r="D86" s="8">
        <v>4</v>
      </c>
      <c r="E86" s="80" t="s">
        <v>136</v>
      </c>
      <c r="F86" s="6"/>
      <c r="G86" s="154">
        <f>G87</f>
        <v>13610.050000000001</v>
      </c>
      <c r="H86" s="154">
        <f>H87</f>
        <v>13610.050000000001</v>
      </c>
    </row>
    <row r="87" spans="1:8" ht="55.5" customHeight="1">
      <c r="A87" s="40" t="s">
        <v>88</v>
      </c>
      <c r="B87" s="6">
        <v>650</v>
      </c>
      <c r="C87" s="7">
        <v>3</v>
      </c>
      <c r="D87" s="8">
        <v>4</v>
      </c>
      <c r="E87" s="80" t="s">
        <v>136</v>
      </c>
      <c r="F87" s="6">
        <v>100</v>
      </c>
      <c r="G87" s="154">
        <f>G88</f>
        <v>13610.050000000001</v>
      </c>
      <c r="H87" s="161">
        <f>G87</f>
        <v>13610.050000000001</v>
      </c>
    </row>
    <row r="88" spans="1:8" ht="29.25" customHeight="1">
      <c r="A88" s="40" t="s">
        <v>92</v>
      </c>
      <c r="B88" s="6">
        <v>650</v>
      </c>
      <c r="C88" s="7">
        <v>3</v>
      </c>
      <c r="D88" s="8">
        <v>4</v>
      </c>
      <c r="E88" s="80" t="s">
        <v>136</v>
      </c>
      <c r="F88" s="6">
        <v>120</v>
      </c>
      <c r="G88" s="154">
        <f>G89+G90</f>
        <v>13610.050000000001</v>
      </c>
      <c r="H88" s="161">
        <f>G88</f>
        <v>13610.050000000001</v>
      </c>
    </row>
    <row r="89" spans="1:8" ht="15.75" customHeight="1">
      <c r="A89" s="40" t="s">
        <v>89</v>
      </c>
      <c r="B89" s="6">
        <v>650</v>
      </c>
      <c r="C89" s="7">
        <v>3</v>
      </c>
      <c r="D89" s="8">
        <v>4</v>
      </c>
      <c r="E89" s="80" t="s">
        <v>136</v>
      </c>
      <c r="F89" s="6">
        <v>121</v>
      </c>
      <c r="G89" s="154">
        <v>10453.19</v>
      </c>
      <c r="H89" s="161">
        <f>G89</f>
        <v>10453.19</v>
      </c>
    </row>
    <row r="90" spans="1:8" ht="41.25" customHeight="1">
      <c r="A90" s="40" t="s">
        <v>65</v>
      </c>
      <c r="B90" s="6">
        <v>650</v>
      </c>
      <c r="C90" s="7">
        <v>3</v>
      </c>
      <c r="D90" s="8">
        <v>4</v>
      </c>
      <c r="E90" s="80" t="s">
        <v>136</v>
      </c>
      <c r="F90" s="6">
        <v>129</v>
      </c>
      <c r="G90" s="154">
        <v>3156.86</v>
      </c>
      <c r="H90" s="161">
        <f>G90</f>
        <v>3156.86</v>
      </c>
    </row>
    <row r="91" spans="1:8" s="113" customFormat="1" ht="41.25" customHeight="1">
      <c r="A91" s="193" t="s">
        <v>200</v>
      </c>
      <c r="B91" s="112">
        <v>650</v>
      </c>
      <c r="C91" s="115">
        <v>3</v>
      </c>
      <c r="D91" s="119">
        <v>9</v>
      </c>
      <c r="E91" s="117"/>
      <c r="F91" s="112"/>
      <c r="G91" s="166">
        <f>G92</f>
        <v>16100</v>
      </c>
      <c r="H91" s="167"/>
    </row>
    <row r="92" spans="1:8" s="194" customFormat="1">
      <c r="A92" s="48" t="s">
        <v>36</v>
      </c>
      <c r="B92" s="49">
        <v>650</v>
      </c>
      <c r="C92" s="50">
        <v>3</v>
      </c>
      <c r="D92" s="51">
        <v>9</v>
      </c>
      <c r="E92" s="83" t="s">
        <v>55</v>
      </c>
      <c r="F92" s="49"/>
      <c r="G92" s="171">
        <f>G93</f>
        <v>16100</v>
      </c>
      <c r="H92" s="170"/>
    </row>
    <row r="93" spans="1:8" s="194" customFormat="1" ht="25.5">
      <c r="A93" s="48" t="s">
        <v>199</v>
      </c>
      <c r="B93" s="49">
        <v>650</v>
      </c>
      <c r="C93" s="50">
        <v>3</v>
      </c>
      <c r="D93" s="51">
        <v>9</v>
      </c>
      <c r="E93" s="83" t="s">
        <v>198</v>
      </c>
      <c r="F93" s="49"/>
      <c r="G93" s="171">
        <f>G94</f>
        <v>16100</v>
      </c>
      <c r="H93" s="170"/>
    </row>
    <row r="94" spans="1:8" s="107" customFormat="1" ht="25.5">
      <c r="A94" s="48" t="s">
        <v>67</v>
      </c>
      <c r="B94" s="6">
        <v>650</v>
      </c>
      <c r="C94" s="7">
        <v>3</v>
      </c>
      <c r="D94" s="8">
        <v>9</v>
      </c>
      <c r="E94" s="80" t="s">
        <v>198</v>
      </c>
      <c r="F94" s="6">
        <v>200</v>
      </c>
      <c r="G94" s="148">
        <f>G95</f>
        <v>16100</v>
      </c>
      <c r="H94" s="170"/>
    </row>
    <row r="95" spans="1:8" s="107" customFormat="1" ht="25.5">
      <c r="A95" s="48" t="s">
        <v>51</v>
      </c>
      <c r="B95" s="6">
        <v>650</v>
      </c>
      <c r="C95" s="7">
        <v>3</v>
      </c>
      <c r="D95" s="8">
        <v>9</v>
      </c>
      <c r="E95" s="80" t="s">
        <v>198</v>
      </c>
      <c r="F95" s="6">
        <v>240</v>
      </c>
      <c r="G95" s="148">
        <f>G96</f>
        <v>16100</v>
      </c>
      <c r="H95" s="170"/>
    </row>
    <row r="96" spans="1:8" ht="25.5">
      <c r="A96" s="48" t="s">
        <v>45</v>
      </c>
      <c r="B96" s="6">
        <v>650</v>
      </c>
      <c r="C96" s="7">
        <v>3</v>
      </c>
      <c r="D96" s="8">
        <v>9</v>
      </c>
      <c r="E96" s="80" t="s">
        <v>198</v>
      </c>
      <c r="F96" s="6">
        <v>244</v>
      </c>
      <c r="G96" s="160">
        <v>16100</v>
      </c>
      <c r="H96" s="170"/>
    </row>
    <row r="97" spans="1:8" s="9" customFormat="1" ht="31.5" customHeight="1">
      <c r="A97" s="41" t="s">
        <v>40</v>
      </c>
      <c r="B97" s="10">
        <v>650</v>
      </c>
      <c r="C97" s="11">
        <v>3</v>
      </c>
      <c r="D97" s="47">
        <v>14</v>
      </c>
      <c r="E97" s="79"/>
      <c r="F97" s="10"/>
      <c r="G97" s="148">
        <f>G98+G106</f>
        <v>23986</v>
      </c>
      <c r="H97" s="170"/>
    </row>
    <row r="98" spans="1:8" s="107" customFormat="1" ht="57.75" customHeight="1">
      <c r="A98" s="182" t="s">
        <v>165</v>
      </c>
      <c r="B98" s="112">
        <v>650</v>
      </c>
      <c r="C98" s="115">
        <v>3</v>
      </c>
      <c r="D98" s="119">
        <v>14</v>
      </c>
      <c r="E98" s="117" t="s">
        <v>101</v>
      </c>
      <c r="F98" s="112"/>
      <c r="G98" s="166">
        <f>G99+G103</f>
        <v>20990.13</v>
      </c>
      <c r="H98" s="173"/>
    </row>
    <row r="99" spans="1:8" ht="72.75" customHeight="1">
      <c r="A99" s="56" t="s">
        <v>102</v>
      </c>
      <c r="B99" s="6">
        <v>650</v>
      </c>
      <c r="C99" s="7">
        <v>3</v>
      </c>
      <c r="D99" s="8">
        <v>14</v>
      </c>
      <c r="E99" s="80" t="s">
        <v>82</v>
      </c>
      <c r="F99" s="6"/>
      <c r="G99" s="160">
        <f>G100</f>
        <v>16790</v>
      </c>
      <c r="H99" s="170"/>
    </row>
    <row r="100" spans="1:8" s="44" customFormat="1" ht="56.25" customHeight="1">
      <c r="A100" s="41" t="s">
        <v>88</v>
      </c>
      <c r="B100" s="10">
        <v>650</v>
      </c>
      <c r="C100" s="11">
        <v>3</v>
      </c>
      <c r="D100" s="47">
        <v>14</v>
      </c>
      <c r="E100" s="79" t="s">
        <v>82</v>
      </c>
      <c r="F100" s="10">
        <v>100</v>
      </c>
      <c r="G100" s="148">
        <f>G101</f>
        <v>16790</v>
      </c>
      <c r="H100" s="149"/>
    </row>
    <row r="101" spans="1:8" ht="27.75" customHeight="1">
      <c r="A101" s="40" t="s">
        <v>92</v>
      </c>
      <c r="B101" s="6">
        <v>650</v>
      </c>
      <c r="C101" s="7">
        <v>3</v>
      </c>
      <c r="D101" s="8">
        <v>14</v>
      </c>
      <c r="E101" s="80" t="s">
        <v>82</v>
      </c>
      <c r="F101" s="6">
        <v>120</v>
      </c>
      <c r="G101" s="160">
        <f>G102</f>
        <v>16790</v>
      </c>
      <c r="H101" s="170"/>
    </row>
    <row r="102" spans="1:8" ht="51" customHeight="1">
      <c r="A102" s="56" t="s">
        <v>127</v>
      </c>
      <c r="B102" s="6">
        <v>650</v>
      </c>
      <c r="C102" s="7">
        <v>3</v>
      </c>
      <c r="D102" s="8">
        <v>14</v>
      </c>
      <c r="E102" s="80" t="s">
        <v>82</v>
      </c>
      <c r="F102" s="6">
        <v>123</v>
      </c>
      <c r="G102" s="160">
        <v>16790</v>
      </c>
      <c r="H102" s="170"/>
    </row>
    <row r="103" spans="1:8" s="44" customFormat="1" ht="61.5" customHeight="1">
      <c r="A103" s="41" t="s">
        <v>155</v>
      </c>
      <c r="B103" s="10">
        <v>650</v>
      </c>
      <c r="C103" s="11">
        <v>3</v>
      </c>
      <c r="D103" s="47">
        <v>14</v>
      </c>
      <c r="E103" s="79" t="s">
        <v>83</v>
      </c>
      <c r="F103" s="10">
        <v>100</v>
      </c>
      <c r="G103" s="148">
        <f>G104</f>
        <v>4200.13</v>
      </c>
      <c r="H103" s="149"/>
    </row>
    <row r="104" spans="1:8" ht="27.75" customHeight="1">
      <c r="A104" s="40" t="s">
        <v>92</v>
      </c>
      <c r="B104" s="6">
        <v>650</v>
      </c>
      <c r="C104" s="7">
        <v>3</v>
      </c>
      <c r="D104" s="8">
        <v>14</v>
      </c>
      <c r="E104" s="80" t="s">
        <v>83</v>
      </c>
      <c r="F104" s="6">
        <v>120</v>
      </c>
      <c r="G104" s="160">
        <f>G105</f>
        <v>4200.13</v>
      </c>
      <c r="H104" s="170"/>
    </row>
    <row r="105" spans="1:8" ht="51" customHeight="1">
      <c r="A105" s="56" t="s">
        <v>127</v>
      </c>
      <c r="B105" s="6">
        <v>650</v>
      </c>
      <c r="C105" s="7">
        <v>3</v>
      </c>
      <c r="D105" s="8">
        <v>14</v>
      </c>
      <c r="E105" s="80" t="s">
        <v>83</v>
      </c>
      <c r="F105" s="6">
        <v>123</v>
      </c>
      <c r="G105" s="160">
        <f>6196-1995.87</f>
        <v>4200.13</v>
      </c>
      <c r="H105" s="170"/>
    </row>
    <row r="106" spans="1:8" ht="31.5" customHeight="1">
      <c r="A106" s="41" t="s">
        <v>67</v>
      </c>
      <c r="B106" s="10">
        <v>650</v>
      </c>
      <c r="C106" s="11">
        <v>3</v>
      </c>
      <c r="D106" s="47">
        <v>14</v>
      </c>
      <c r="E106" s="79" t="s">
        <v>134</v>
      </c>
      <c r="F106" s="10">
        <v>200</v>
      </c>
      <c r="G106" s="148">
        <f>G107</f>
        <v>2995.87</v>
      </c>
      <c r="H106" s="170"/>
    </row>
    <row r="107" spans="1:8" ht="31.5" customHeight="1">
      <c r="A107" s="52" t="s">
        <v>51</v>
      </c>
      <c r="B107" s="6">
        <v>650</v>
      </c>
      <c r="C107" s="7">
        <v>3</v>
      </c>
      <c r="D107" s="8">
        <v>14</v>
      </c>
      <c r="E107" s="80" t="s">
        <v>134</v>
      </c>
      <c r="F107" s="6">
        <v>240</v>
      </c>
      <c r="G107" s="160">
        <f>G108</f>
        <v>2995.87</v>
      </c>
      <c r="H107" s="170"/>
    </row>
    <row r="108" spans="1:8" ht="31.5" customHeight="1">
      <c r="A108" s="40" t="s">
        <v>45</v>
      </c>
      <c r="B108" s="6">
        <v>650</v>
      </c>
      <c r="C108" s="7">
        <v>3</v>
      </c>
      <c r="D108" s="8">
        <v>14</v>
      </c>
      <c r="E108" s="80" t="s">
        <v>134</v>
      </c>
      <c r="F108" s="6">
        <v>244</v>
      </c>
      <c r="G108" s="160">
        <v>2995.87</v>
      </c>
      <c r="H108" s="170"/>
    </row>
    <row r="109" spans="1:8" ht="13.5" customHeight="1">
      <c r="A109" s="41" t="s">
        <v>27</v>
      </c>
      <c r="B109" s="10">
        <v>650</v>
      </c>
      <c r="C109" s="11">
        <v>4</v>
      </c>
      <c r="D109" s="47">
        <v>0</v>
      </c>
      <c r="E109" s="79"/>
      <c r="F109" s="10"/>
      <c r="G109" s="148">
        <f>G110+G143+G129</f>
        <v>7993060.5999999996</v>
      </c>
      <c r="H109" s="149"/>
    </row>
    <row r="110" spans="1:8" ht="11.25" customHeight="1">
      <c r="A110" s="41" t="s">
        <v>34</v>
      </c>
      <c r="B110" s="10">
        <v>650</v>
      </c>
      <c r="C110" s="11">
        <v>4</v>
      </c>
      <c r="D110" s="47">
        <v>1</v>
      </c>
      <c r="E110" s="79"/>
      <c r="F110" s="10"/>
      <c r="G110" s="148">
        <f>G111</f>
        <v>2230160.6</v>
      </c>
      <c r="H110" s="149"/>
    </row>
    <row r="111" spans="1:8" s="107" customFormat="1" ht="40.5" customHeight="1">
      <c r="A111" s="182" t="s">
        <v>168</v>
      </c>
      <c r="B111" s="103">
        <v>650</v>
      </c>
      <c r="C111" s="104">
        <v>4</v>
      </c>
      <c r="D111" s="105">
        <v>1</v>
      </c>
      <c r="E111" s="106" t="s">
        <v>180</v>
      </c>
      <c r="F111" s="103"/>
      <c r="G111" s="174">
        <f>G112</f>
        <v>2230160.6</v>
      </c>
      <c r="H111" s="173"/>
    </row>
    <row r="112" spans="1:8" ht="66" customHeight="1">
      <c r="A112" s="56" t="s">
        <v>121</v>
      </c>
      <c r="B112" s="6">
        <v>650</v>
      </c>
      <c r="C112" s="7">
        <v>4</v>
      </c>
      <c r="D112" s="8">
        <v>1</v>
      </c>
      <c r="E112" s="80" t="s">
        <v>174</v>
      </c>
      <c r="F112" s="6"/>
      <c r="G112" s="160">
        <f>G113+G117+G121+G125</f>
        <v>2230160.6</v>
      </c>
      <c r="H112" s="170"/>
    </row>
    <row r="113" spans="1:8" ht="25.5">
      <c r="A113" s="40" t="s">
        <v>103</v>
      </c>
      <c r="B113" s="6">
        <v>650</v>
      </c>
      <c r="C113" s="7">
        <v>4</v>
      </c>
      <c r="D113" s="8">
        <v>1</v>
      </c>
      <c r="E113" s="80" t="s">
        <v>173</v>
      </c>
      <c r="F113" s="6"/>
      <c r="G113" s="160">
        <f>G115</f>
        <v>0</v>
      </c>
      <c r="H113" s="170"/>
    </row>
    <row r="114" spans="1:8" ht="25.5">
      <c r="A114" s="40" t="s">
        <v>67</v>
      </c>
      <c r="B114" s="6">
        <v>650</v>
      </c>
      <c r="C114" s="7">
        <v>4</v>
      </c>
      <c r="D114" s="8">
        <v>1</v>
      </c>
      <c r="E114" s="80" t="s">
        <v>173</v>
      </c>
      <c r="F114" s="6">
        <v>200</v>
      </c>
      <c r="G114" s="160">
        <f>G115</f>
        <v>0</v>
      </c>
      <c r="H114" s="170"/>
    </row>
    <row r="115" spans="1:8" ht="25.5">
      <c r="A115" s="40" t="s">
        <v>51</v>
      </c>
      <c r="B115" s="6">
        <v>650</v>
      </c>
      <c r="C115" s="7">
        <v>4</v>
      </c>
      <c r="D115" s="8">
        <v>1</v>
      </c>
      <c r="E115" s="80" t="s">
        <v>173</v>
      </c>
      <c r="F115" s="6">
        <v>240</v>
      </c>
      <c r="G115" s="160">
        <f>G116</f>
        <v>0</v>
      </c>
      <c r="H115" s="170"/>
    </row>
    <row r="116" spans="1:8" ht="25.5">
      <c r="A116" s="40" t="s">
        <v>45</v>
      </c>
      <c r="B116" s="6">
        <v>650</v>
      </c>
      <c r="C116" s="7">
        <v>4</v>
      </c>
      <c r="D116" s="8">
        <v>1</v>
      </c>
      <c r="E116" s="80" t="s">
        <v>173</v>
      </c>
      <c r="F116" s="6">
        <v>244</v>
      </c>
      <c r="G116" s="160">
        <f>445500+195933-641433</f>
        <v>0</v>
      </c>
      <c r="H116" s="170"/>
    </row>
    <row r="117" spans="1:8" ht="28.5" customHeight="1">
      <c r="A117" s="40" t="s">
        <v>126</v>
      </c>
      <c r="B117" s="6">
        <v>650</v>
      </c>
      <c r="C117" s="7">
        <v>4</v>
      </c>
      <c r="D117" s="8">
        <v>1</v>
      </c>
      <c r="E117" s="80" t="s">
        <v>175</v>
      </c>
      <c r="F117" s="6"/>
      <c r="G117" s="160">
        <f>G119</f>
        <v>0</v>
      </c>
      <c r="H117" s="170"/>
    </row>
    <row r="118" spans="1:8" ht="28.5" customHeight="1">
      <c r="A118" s="40" t="s">
        <v>67</v>
      </c>
      <c r="B118" s="6">
        <v>650</v>
      </c>
      <c r="C118" s="7">
        <v>4</v>
      </c>
      <c r="D118" s="8">
        <v>1</v>
      </c>
      <c r="E118" s="80" t="s">
        <v>175</v>
      </c>
      <c r="F118" s="6">
        <v>200</v>
      </c>
      <c r="G118" s="160">
        <f>G119</f>
        <v>0</v>
      </c>
      <c r="H118" s="170"/>
    </row>
    <row r="119" spans="1:8" ht="28.5" customHeight="1">
      <c r="A119" s="40" t="s">
        <v>51</v>
      </c>
      <c r="B119" s="6">
        <v>650</v>
      </c>
      <c r="C119" s="7">
        <v>4</v>
      </c>
      <c r="D119" s="8">
        <v>1</v>
      </c>
      <c r="E119" s="80" t="s">
        <v>175</v>
      </c>
      <c r="F119" s="6">
        <v>240</v>
      </c>
      <c r="G119" s="160">
        <f>G120</f>
        <v>0</v>
      </c>
      <c r="H119" s="170"/>
    </row>
    <row r="120" spans="1:8" ht="33" customHeight="1">
      <c r="A120" s="40" t="s">
        <v>45</v>
      </c>
      <c r="B120" s="6">
        <v>650</v>
      </c>
      <c r="C120" s="7">
        <v>4</v>
      </c>
      <c r="D120" s="8">
        <v>1</v>
      </c>
      <c r="E120" s="80" t="s">
        <v>175</v>
      </c>
      <c r="F120" s="6">
        <v>244</v>
      </c>
      <c r="G120" s="160">
        <f>1524527-1326153.63-198373.37</f>
        <v>0</v>
      </c>
      <c r="H120" s="170"/>
    </row>
    <row r="121" spans="1:8" ht="35.25" customHeight="1">
      <c r="A121" s="40" t="s">
        <v>88</v>
      </c>
      <c r="B121" s="6">
        <v>650</v>
      </c>
      <c r="C121" s="7">
        <v>4</v>
      </c>
      <c r="D121" s="8">
        <v>1</v>
      </c>
      <c r="E121" s="80" t="s">
        <v>173</v>
      </c>
      <c r="F121" s="6">
        <v>100</v>
      </c>
      <c r="G121" s="160">
        <f>G122</f>
        <v>705633.60000000009</v>
      </c>
      <c r="H121" s="170"/>
    </row>
    <row r="122" spans="1:8">
      <c r="A122" s="40" t="s">
        <v>52</v>
      </c>
      <c r="B122" s="6">
        <v>650</v>
      </c>
      <c r="C122" s="7">
        <v>4</v>
      </c>
      <c r="D122" s="8">
        <v>1</v>
      </c>
      <c r="E122" s="80" t="s">
        <v>173</v>
      </c>
      <c r="F122" s="6">
        <v>110</v>
      </c>
      <c r="G122" s="160">
        <f>G123+G124</f>
        <v>705633.60000000009</v>
      </c>
      <c r="H122" s="170"/>
    </row>
    <row r="123" spans="1:8">
      <c r="A123" s="40" t="s">
        <v>94</v>
      </c>
      <c r="B123" s="6">
        <v>650</v>
      </c>
      <c r="C123" s="7">
        <v>4</v>
      </c>
      <c r="D123" s="8">
        <v>1</v>
      </c>
      <c r="E123" s="80" t="s">
        <v>173</v>
      </c>
      <c r="F123" s="6">
        <v>111</v>
      </c>
      <c r="G123" s="160">
        <v>541961.43000000005</v>
      </c>
      <c r="H123" s="170"/>
    </row>
    <row r="124" spans="1:8" ht="38.25">
      <c r="A124" s="40" t="s">
        <v>66</v>
      </c>
      <c r="B124" s="6">
        <v>650</v>
      </c>
      <c r="C124" s="7">
        <v>4</v>
      </c>
      <c r="D124" s="8">
        <v>1</v>
      </c>
      <c r="E124" s="80" t="s">
        <v>173</v>
      </c>
      <c r="F124" s="6">
        <v>119</v>
      </c>
      <c r="G124" s="160">
        <v>163672.17000000001</v>
      </c>
      <c r="H124" s="170"/>
    </row>
    <row r="125" spans="1:8" ht="49.5" customHeight="1">
      <c r="A125" s="40" t="s">
        <v>88</v>
      </c>
      <c r="B125" s="6">
        <v>650</v>
      </c>
      <c r="C125" s="7">
        <v>4</v>
      </c>
      <c r="D125" s="8">
        <v>1</v>
      </c>
      <c r="E125" s="80" t="s">
        <v>175</v>
      </c>
      <c r="F125" s="6">
        <v>100</v>
      </c>
      <c r="G125" s="160">
        <f>G126</f>
        <v>1524527</v>
      </c>
      <c r="H125" s="170"/>
    </row>
    <row r="126" spans="1:8" ht="15.75" customHeight="1">
      <c r="A126" s="40" t="s">
        <v>52</v>
      </c>
      <c r="B126" s="6">
        <v>650</v>
      </c>
      <c r="C126" s="7">
        <v>4</v>
      </c>
      <c r="D126" s="8">
        <v>1</v>
      </c>
      <c r="E126" s="80" t="s">
        <v>175</v>
      </c>
      <c r="F126" s="6">
        <v>110</v>
      </c>
      <c r="G126" s="160">
        <f>G127+G128</f>
        <v>1524527</v>
      </c>
      <c r="H126" s="170"/>
    </row>
    <row r="127" spans="1:8" ht="17.25" customHeight="1">
      <c r="A127" s="40" t="s">
        <v>94</v>
      </c>
      <c r="B127" s="6">
        <v>650</v>
      </c>
      <c r="C127" s="7">
        <v>4</v>
      </c>
      <c r="D127" s="8">
        <v>1</v>
      </c>
      <c r="E127" s="80" t="s">
        <v>175</v>
      </c>
      <c r="F127" s="6">
        <v>111</v>
      </c>
      <c r="G127" s="160">
        <f>1025775.23+145136.44</f>
        <v>1170911.67</v>
      </c>
      <c r="H127" s="170"/>
    </row>
    <row r="128" spans="1:8" ht="38.25">
      <c r="A128" s="40" t="s">
        <v>66</v>
      </c>
      <c r="B128" s="6">
        <v>650</v>
      </c>
      <c r="C128" s="7">
        <v>4</v>
      </c>
      <c r="D128" s="8">
        <v>1</v>
      </c>
      <c r="E128" s="80" t="s">
        <v>175</v>
      </c>
      <c r="F128" s="6">
        <v>119</v>
      </c>
      <c r="G128" s="160">
        <f>300378.4+53236.93</f>
        <v>353615.33</v>
      </c>
      <c r="H128" s="170"/>
    </row>
    <row r="129" spans="1:8" ht="14.25" customHeight="1">
      <c r="A129" s="41" t="s">
        <v>59</v>
      </c>
      <c r="B129" s="10">
        <v>650</v>
      </c>
      <c r="C129" s="11">
        <v>4</v>
      </c>
      <c r="D129" s="47">
        <v>9</v>
      </c>
      <c r="E129" s="79"/>
      <c r="F129" s="10"/>
      <c r="G129" s="148">
        <f>G130</f>
        <v>5356000</v>
      </c>
      <c r="H129" s="170"/>
    </row>
    <row r="130" spans="1:8" s="107" customFormat="1" ht="46.5" customHeight="1">
      <c r="A130" s="183" t="s">
        <v>151</v>
      </c>
      <c r="B130" s="108">
        <v>650</v>
      </c>
      <c r="C130" s="109">
        <v>4</v>
      </c>
      <c r="D130" s="110">
        <v>9</v>
      </c>
      <c r="E130" s="114" t="s">
        <v>79</v>
      </c>
      <c r="F130" s="108"/>
      <c r="G130" s="174">
        <f>G131+G135+G139</f>
        <v>5356000</v>
      </c>
      <c r="H130" s="173"/>
    </row>
    <row r="131" spans="1:8" ht="29.25" customHeight="1">
      <c r="A131" s="56" t="s">
        <v>104</v>
      </c>
      <c r="B131" s="53">
        <v>650</v>
      </c>
      <c r="C131" s="54">
        <v>4</v>
      </c>
      <c r="D131" s="55">
        <v>9</v>
      </c>
      <c r="E131" s="81" t="s">
        <v>80</v>
      </c>
      <c r="F131" s="10"/>
      <c r="G131" s="160">
        <f>G132</f>
        <v>3745911.86</v>
      </c>
      <c r="H131" s="170"/>
    </row>
    <row r="132" spans="1:8" ht="27" customHeight="1">
      <c r="A132" s="40" t="s">
        <v>67</v>
      </c>
      <c r="B132" s="6">
        <v>650</v>
      </c>
      <c r="C132" s="7">
        <v>4</v>
      </c>
      <c r="D132" s="8">
        <v>9</v>
      </c>
      <c r="E132" s="81" t="s">
        <v>80</v>
      </c>
      <c r="F132" s="6">
        <v>200</v>
      </c>
      <c r="G132" s="160">
        <f>G133</f>
        <v>3745911.86</v>
      </c>
      <c r="H132" s="170"/>
    </row>
    <row r="133" spans="1:8" ht="33" customHeight="1">
      <c r="A133" s="40" t="s">
        <v>51</v>
      </c>
      <c r="B133" s="6">
        <v>650</v>
      </c>
      <c r="C133" s="7">
        <v>4</v>
      </c>
      <c r="D133" s="8">
        <v>9</v>
      </c>
      <c r="E133" s="81" t="s">
        <v>80</v>
      </c>
      <c r="F133" s="6">
        <v>240</v>
      </c>
      <c r="G133" s="160">
        <f>G134</f>
        <v>3745911.86</v>
      </c>
      <c r="H133" s="170"/>
    </row>
    <row r="134" spans="1:8" ht="33" customHeight="1">
      <c r="A134" s="40" t="s">
        <v>45</v>
      </c>
      <c r="B134" s="6">
        <v>650</v>
      </c>
      <c r="C134" s="7">
        <v>4</v>
      </c>
      <c r="D134" s="8">
        <v>9</v>
      </c>
      <c r="E134" s="81" t="s">
        <v>80</v>
      </c>
      <c r="F134" s="6">
        <v>244</v>
      </c>
      <c r="G134" s="160">
        <f>2747700+663500.86+334711</f>
        <v>3745911.86</v>
      </c>
      <c r="H134" s="170"/>
    </row>
    <row r="135" spans="1:8" ht="15.75" customHeight="1">
      <c r="A135" s="56" t="s">
        <v>105</v>
      </c>
      <c r="B135" s="53">
        <v>650</v>
      </c>
      <c r="C135" s="54">
        <v>4</v>
      </c>
      <c r="D135" s="55">
        <v>9</v>
      </c>
      <c r="E135" s="80" t="s">
        <v>81</v>
      </c>
      <c r="F135" s="53"/>
      <c r="G135" s="160">
        <f>G136</f>
        <v>373589</v>
      </c>
      <c r="H135" s="170"/>
    </row>
    <row r="136" spans="1:8" ht="33" customHeight="1">
      <c r="A136" s="40" t="s">
        <v>67</v>
      </c>
      <c r="B136" s="6">
        <v>650</v>
      </c>
      <c r="C136" s="7">
        <v>4</v>
      </c>
      <c r="D136" s="8">
        <v>9</v>
      </c>
      <c r="E136" s="80" t="s">
        <v>81</v>
      </c>
      <c r="F136" s="6">
        <v>200</v>
      </c>
      <c r="G136" s="160">
        <f>G137</f>
        <v>373589</v>
      </c>
      <c r="H136" s="170"/>
    </row>
    <row r="137" spans="1:8" ht="28.5" customHeight="1">
      <c r="A137" s="40" t="s">
        <v>51</v>
      </c>
      <c r="B137" s="6">
        <v>650</v>
      </c>
      <c r="C137" s="7">
        <v>4</v>
      </c>
      <c r="D137" s="8">
        <v>9</v>
      </c>
      <c r="E137" s="80" t="s">
        <v>81</v>
      </c>
      <c r="F137" s="6">
        <v>240</v>
      </c>
      <c r="G137" s="160">
        <f>G138</f>
        <v>373589</v>
      </c>
      <c r="H137" s="170"/>
    </row>
    <row r="138" spans="1:8" ht="26.25" customHeight="1">
      <c r="A138" s="40" t="s">
        <v>45</v>
      </c>
      <c r="B138" s="6">
        <v>650</v>
      </c>
      <c r="C138" s="7">
        <v>4</v>
      </c>
      <c r="D138" s="8">
        <v>9</v>
      </c>
      <c r="E138" s="80" t="s">
        <v>81</v>
      </c>
      <c r="F138" s="6">
        <v>244</v>
      </c>
      <c r="G138" s="160">
        <f>618300+90000-334711</f>
        <v>373589</v>
      </c>
      <c r="H138" s="170"/>
    </row>
    <row r="139" spans="1:8" ht="34.5" customHeight="1">
      <c r="A139" s="56" t="s">
        <v>185</v>
      </c>
      <c r="B139" s="53">
        <v>650</v>
      </c>
      <c r="C139" s="54">
        <v>4</v>
      </c>
      <c r="D139" s="55">
        <v>9</v>
      </c>
      <c r="E139" s="80" t="s">
        <v>184</v>
      </c>
      <c r="F139" s="53"/>
      <c r="G139" s="160">
        <f>G140</f>
        <v>1236499.1400000001</v>
      </c>
      <c r="H139" s="170"/>
    </row>
    <row r="140" spans="1:8" ht="33" customHeight="1">
      <c r="A140" s="40" t="s">
        <v>67</v>
      </c>
      <c r="B140" s="6">
        <v>650</v>
      </c>
      <c r="C140" s="7">
        <v>4</v>
      </c>
      <c r="D140" s="8">
        <v>9</v>
      </c>
      <c r="E140" s="80" t="s">
        <v>184</v>
      </c>
      <c r="F140" s="6">
        <v>200</v>
      </c>
      <c r="G140" s="160">
        <f>G141</f>
        <v>1236499.1400000001</v>
      </c>
      <c r="H140" s="170"/>
    </row>
    <row r="141" spans="1:8" ht="28.5" customHeight="1">
      <c r="A141" s="40" t="s">
        <v>51</v>
      </c>
      <c r="B141" s="6">
        <v>650</v>
      </c>
      <c r="C141" s="7">
        <v>4</v>
      </c>
      <c r="D141" s="8">
        <v>9</v>
      </c>
      <c r="E141" s="80" t="s">
        <v>184</v>
      </c>
      <c r="F141" s="6">
        <v>240</v>
      </c>
      <c r="G141" s="160">
        <f>G142</f>
        <v>1236499.1400000001</v>
      </c>
      <c r="H141" s="170"/>
    </row>
    <row r="142" spans="1:8" ht="26.25" customHeight="1">
      <c r="A142" s="40" t="s">
        <v>45</v>
      </c>
      <c r="B142" s="6">
        <v>650</v>
      </c>
      <c r="C142" s="7">
        <v>4</v>
      </c>
      <c r="D142" s="8">
        <v>9</v>
      </c>
      <c r="E142" s="80" t="s">
        <v>184</v>
      </c>
      <c r="F142" s="6">
        <v>244</v>
      </c>
      <c r="G142" s="160">
        <f>666499.14+570000</f>
        <v>1236499.1400000001</v>
      </c>
      <c r="H142" s="170"/>
    </row>
    <row r="143" spans="1:8" ht="19.5" customHeight="1">
      <c r="A143" s="41" t="s">
        <v>28</v>
      </c>
      <c r="B143" s="10">
        <v>650</v>
      </c>
      <c r="C143" s="11">
        <v>4</v>
      </c>
      <c r="D143" s="47">
        <v>10</v>
      </c>
      <c r="E143" s="79"/>
      <c r="F143" s="10"/>
      <c r="G143" s="148">
        <f>G144</f>
        <v>406900</v>
      </c>
      <c r="H143" s="149"/>
    </row>
    <row r="144" spans="1:8" s="107" customFormat="1" ht="41.25" customHeight="1">
      <c r="A144" s="180" t="s">
        <v>150</v>
      </c>
      <c r="B144" s="108">
        <v>650</v>
      </c>
      <c r="C144" s="109">
        <v>4</v>
      </c>
      <c r="D144" s="110">
        <v>10</v>
      </c>
      <c r="E144" s="111" t="s">
        <v>58</v>
      </c>
      <c r="F144" s="108"/>
      <c r="G144" s="174">
        <f>G145</f>
        <v>406900</v>
      </c>
      <c r="H144" s="167"/>
    </row>
    <row r="145" spans="1:8" ht="29.25" customHeight="1">
      <c r="A145" s="56" t="s">
        <v>124</v>
      </c>
      <c r="B145" s="53">
        <v>650</v>
      </c>
      <c r="C145" s="54">
        <v>4</v>
      </c>
      <c r="D145" s="55">
        <v>10</v>
      </c>
      <c r="E145" s="82" t="s">
        <v>137</v>
      </c>
      <c r="F145" s="53"/>
      <c r="G145" s="160">
        <f>G146</f>
        <v>406900</v>
      </c>
      <c r="H145" s="149"/>
    </row>
    <row r="146" spans="1:8" ht="29.25" customHeight="1">
      <c r="A146" s="40" t="s">
        <v>67</v>
      </c>
      <c r="B146" s="6">
        <v>650</v>
      </c>
      <c r="C146" s="7">
        <v>4</v>
      </c>
      <c r="D146" s="8">
        <v>10</v>
      </c>
      <c r="E146" s="80" t="s">
        <v>138</v>
      </c>
      <c r="F146" s="6">
        <v>200</v>
      </c>
      <c r="G146" s="154">
        <f>G147</f>
        <v>406900</v>
      </c>
      <c r="H146" s="165"/>
    </row>
    <row r="147" spans="1:8" ht="28.5" customHeight="1">
      <c r="A147" s="40" t="s">
        <v>51</v>
      </c>
      <c r="B147" s="6">
        <v>650</v>
      </c>
      <c r="C147" s="7">
        <v>4</v>
      </c>
      <c r="D147" s="8">
        <v>10</v>
      </c>
      <c r="E147" s="80" t="s">
        <v>138</v>
      </c>
      <c r="F147" s="6">
        <v>240</v>
      </c>
      <c r="G147" s="154">
        <f>G148</f>
        <v>406900</v>
      </c>
      <c r="H147" s="165"/>
    </row>
    <row r="148" spans="1:8" ht="28.5" customHeight="1">
      <c r="A148" s="40" t="s">
        <v>93</v>
      </c>
      <c r="B148" s="6">
        <v>650</v>
      </c>
      <c r="C148" s="7">
        <v>4</v>
      </c>
      <c r="D148" s="8">
        <v>10</v>
      </c>
      <c r="E148" s="80" t="s">
        <v>138</v>
      </c>
      <c r="F148" s="6">
        <v>242</v>
      </c>
      <c r="G148" s="154">
        <f>436900-30000</f>
        <v>406900</v>
      </c>
      <c r="H148" s="165"/>
    </row>
    <row r="149" spans="1:8" s="44" customFormat="1">
      <c r="A149" s="41" t="s">
        <v>14</v>
      </c>
      <c r="B149" s="10">
        <v>650</v>
      </c>
      <c r="C149" s="11">
        <v>5</v>
      </c>
      <c r="D149" s="46" t="s">
        <v>47</v>
      </c>
      <c r="E149" s="79"/>
      <c r="F149" s="10"/>
      <c r="G149" s="148">
        <f>G150+G158+G195</f>
        <v>18246602.800000001</v>
      </c>
      <c r="H149" s="149"/>
    </row>
    <row r="150" spans="1:8">
      <c r="A150" s="41" t="s">
        <v>0</v>
      </c>
      <c r="B150" s="10">
        <v>650</v>
      </c>
      <c r="C150" s="45">
        <v>5</v>
      </c>
      <c r="D150" s="46" t="s">
        <v>31</v>
      </c>
      <c r="E150" s="79"/>
      <c r="F150" s="10"/>
      <c r="G150" s="148">
        <f>G151</f>
        <v>13413120</v>
      </c>
      <c r="H150" s="159"/>
    </row>
    <row r="151" spans="1:8">
      <c r="A151" s="56" t="s">
        <v>36</v>
      </c>
      <c r="B151" s="6">
        <v>650</v>
      </c>
      <c r="C151" s="35">
        <v>5</v>
      </c>
      <c r="D151" s="34" t="s">
        <v>31</v>
      </c>
      <c r="E151" s="80" t="s">
        <v>55</v>
      </c>
      <c r="F151" s="6"/>
      <c r="G151" s="154">
        <f>G153+G155</f>
        <v>13413120</v>
      </c>
      <c r="H151" s="151"/>
    </row>
    <row r="152" spans="1:8" ht="29.25" customHeight="1">
      <c r="A152" s="48" t="s">
        <v>129</v>
      </c>
      <c r="B152" s="49">
        <v>650</v>
      </c>
      <c r="C152" s="93">
        <v>5</v>
      </c>
      <c r="D152" s="94" t="s">
        <v>31</v>
      </c>
      <c r="E152" s="82" t="s">
        <v>164</v>
      </c>
      <c r="F152" s="49"/>
      <c r="G152" s="171">
        <f>G153</f>
        <v>12071808</v>
      </c>
      <c r="H152" s="151"/>
    </row>
    <row r="153" spans="1:8">
      <c r="A153" s="56" t="s">
        <v>39</v>
      </c>
      <c r="B153" s="6">
        <v>650</v>
      </c>
      <c r="C153" s="35">
        <v>5</v>
      </c>
      <c r="D153" s="34" t="s">
        <v>31</v>
      </c>
      <c r="E153" s="80" t="s">
        <v>164</v>
      </c>
      <c r="F153" s="6">
        <v>500</v>
      </c>
      <c r="G153" s="154">
        <f>G154</f>
        <v>12071808</v>
      </c>
      <c r="H153" s="151"/>
    </row>
    <row r="154" spans="1:8" ht="15.75" customHeight="1">
      <c r="A154" s="56" t="s">
        <v>48</v>
      </c>
      <c r="B154" s="6">
        <v>650</v>
      </c>
      <c r="C154" s="35">
        <v>5</v>
      </c>
      <c r="D154" s="34" t="s">
        <v>31</v>
      </c>
      <c r="E154" s="80" t="s">
        <v>164</v>
      </c>
      <c r="F154" s="6">
        <v>540</v>
      </c>
      <c r="G154" s="154">
        <f>2205000+9866808</f>
        <v>12071808</v>
      </c>
      <c r="H154" s="151"/>
    </row>
    <row r="155" spans="1:8" ht="32.25" customHeight="1">
      <c r="A155" s="56" t="s">
        <v>128</v>
      </c>
      <c r="B155" s="6">
        <v>650</v>
      </c>
      <c r="C155" s="35">
        <v>5</v>
      </c>
      <c r="D155" s="34" t="s">
        <v>31</v>
      </c>
      <c r="E155" s="80" t="s">
        <v>163</v>
      </c>
      <c r="F155" s="6"/>
      <c r="G155" s="154">
        <f>G156</f>
        <v>1341312</v>
      </c>
      <c r="H155" s="151"/>
    </row>
    <row r="156" spans="1:8" ht="15.75" customHeight="1">
      <c r="A156" s="56" t="s">
        <v>39</v>
      </c>
      <c r="B156" s="6">
        <v>650</v>
      </c>
      <c r="C156" s="35">
        <v>5</v>
      </c>
      <c r="D156" s="34" t="s">
        <v>31</v>
      </c>
      <c r="E156" s="80" t="s">
        <v>163</v>
      </c>
      <c r="F156" s="6">
        <v>500</v>
      </c>
      <c r="G156" s="154">
        <f>G157</f>
        <v>1341312</v>
      </c>
      <c r="H156" s="151"/>
    </row>
    <row r="157" spans="1:8" ht="17.25" customHeight="1">
      <c r="A157" s="56" t="s">
        <v>48</v>
      </c>
      <c r="B157" s="6">
        <v>650</v>
      </c>
      <c r="C157" s="35">
        <v>5</v>
      </c>
      <c r="D157" s="34" t="s">
        <v>31</v>
      </c>
      <c r="E157" s="80" t="s">
        <v>163</v>
      </c>
      <c r="F157" s="6">
        <v>540</v>
      </c>
      <c r="G157" s="154">
        <f>245000+1096312</f>
        <v>1341312</v>
      </c>
      <c r="H157" s="151"/>
    </row>
    <row r="158" spans="1:8" s="44" customFormat="1" ht="14.25" customHeight="1">
      <c r="A158" s="41" t="s">
        <v>18</v>
      </c>
      <c r="B158" s="10">
        <v>650</v>
      </c>
      <c r="C158" s="45">
        <v>5</v>
      </c>
      <c r="D158" s="46" t="s">
        <v>24</v>
      </c>
      <c r="E158" s="79"/>
      <c r="F158" s="10"/>
      <c r="G158" s="148">
        <f>G159+G187</f>
        <v>4475481.8</v>
      </c>
      <c r="H158" s="159"/>
    </row>
    <row r="159" spans="1:8" s="113" customFormat="1" ht="42" customHeight="1">
      <c r="A159" s="182" t="s">
        <v>166</v>
      </c>
      <c r="B159" s="112">
        <v>650</v>
      </c>
      <c r="C159" s="118">
        <v>5</v>
      </c>
      <c r="D159" s="116" t="s">
        <v>24</v>
      </c>
      <c r="E159" s="117" t="s">
        <v>106</v>
      </c>
      <c r="F159" s="112"/>
      <c r="G159" s="166">
        <f>G160+G166+G171+G183+G177</f>
        <v>3869420.8</v>
      </c>
      <c r="H159" s="175"/>
    </row>
    <row r="160" spans="1:8" ht="16.5" customHeight="1">
      <c r="A160" s="41" t="s">
        <v>62</v>
      </c>
      <c r="B160" s="10">
        <v>650</v>
      </c>
      <c r="C160" s="45">
        <v>5</v>
      </c>
      <c r="D160" s="46" t="s">
        <v>24</v>
      </c>
      <c r="E160" s="79" t="s">
        <v>75</v>
      </c>
      <c r="F160" s="10"/>
      <c r="G160" s="148">
        <f>G161</f>
        <v>1400000</v>
      </c>
      <c r="H160" s="151"/>
    </row>
    <row r="161" spans="1:8" ht="18.75" customHeight="1">
      <c r="A161" s="102" t="s">
        <v>107</v>
      </c>
      <c r="B161" s="6">
        <v>650</v>
      </c>
      <c r="C161" s="35">
        <v>5</v>
      </c>
      <c r="D161" s="34" t="s">
        <v>24</v>
      </c>
      <c r="E161" s="80" t="s">
        <v>76</v>
      </c>
      <c r="F161" s="6"/>
      <c r="G161" s="154">
        <f>G162</f>
        <v>1400000</v>
      </c>
      <c r="H161" s="151"/>
    </row>
    <row r="162" spans="1:8" ht="16.5" customHeight="1">
      <c r="A162" s="102" t="s">
        <v>108</v>
      </c>
      <c r="B162" s="6">
        <v>650</v>
      </c>
      <c r="C162" s="35">
        <v>5</v>
      </c>
      <c r="D162" s="34" t="s">
        <v>24</v>
      </c>
      <c r="E162" s="80" t="s">
        <v>77</v>
      </c>
      <c r="F162" s="6"/>
      <c r="G162" s="154">
        <f>G163</f>
        <v>1400000</v>
      </c>
      <c r="H162" s="151"/>
    </row>
    <row r="163" spans="1:8" ht="26.25" customHeight="1">
      <c r="A163" s="102" t="s">
        <v>67</v>
      </c>
      <c r="B163" s="6">
        <v>650</v>
      </c>
      <c r="C163" s="35">
        <v>5</v>
      </c>
      <c r="D163" s="34" t="s">
        <v>24</v>
      </c>
      <c r="E163" s="80" t="s">
        <v>77</v>
      </c>
      <c r="F163" s="6">
        <v>200</v>
      </c>
      <c r="G163" s="154">
        <f>G164</f>
        <v>1400000</v>
      </c>
      <c r="H163" s="151"/>
    </row>
    <row r="164" spans="1:8" ht="24.75" customHeight="1">
      <c r="A164" s="40" t="s">
        <v>51</v>
      </c>
      <c r="B164" s="6">
        <v>650</v>
      </c>
      <c r="C164" s="35">
        <v>5</v>
      </c>
      <c r="D164" s="34" t="s">
        <v>24</v>
      </c>
      <c r="E164" s="80" t="s">
        <v>77</v>
      </c>
      <c r="F164" s="6">
        <v>240</v>
      </c>
      <c r="G164" s="154">
        <f>G165</f>
        <v>1400000</v>
      </c>
      <c r="H164" s="151"/>
    </row>
    <row r="165" spans="1:8" ht="25.5">
      <c r="A165" s="40" t="s">
        <v>45</v>
      </c>
      <c r="B165" s="6">
        <v>650</v>
      </c>
      <c r="C165" s="35">
        <v>5</v>
      </c>
      <c r="D165" s="34" t="s">
        <v>24</v>
      </c>
      <c r="E165" s="80" t="s">
        <v>77</v>
      </c>
      <c r="F165" s="6">
        <v>244</v>
      </c>
      <c r="G165" s="154">
        <v>1400000</v>
      </c>
      <c r="H165" s="151"/>
    </row>
    <row r="166" spans="1:8" ht="25.5">
      <c r="A166" s="41" t="s">
        <v>78</v>
      </c>
      <c r="B166" s="10">
        <v>650</v>
      </c>
      <c r="C166" s="45">
        <v>5</v>
      </c>
      <c r="D166" s="46" t="s">
        <v>24</v>
      </c>
      <c r="E166" s="79" t="s">
        <v>74</v>
      </c>
      <c r="F166" s="10"/>
      <c r="G166" s="148">
        <f>G167</f>
        <v>200000</v>
      </c>
      <c r="H166" s="151"/>
    </row>
    <row r="167" spans="1:8" ht="24" customHeight="1">
      <c r="A167" s="73" t="s">
        <v>109</v>
      </c>
      <c r="B167" s="6">
        <v>650</v>
      </c>
      <c r="C167" s="35">
        <v>5</v>
      </c>
      <c r="D167" s="34" t="s">
        <v>24</v>
      </c>
      <c r="E167" s="80" t="s">
        <v>110</v>
      </c>
      <c r="F167" s="6"/>
      <c r="G167" s="154">
        <f>G169</f>
        <v>200000</v>
      </c>
      <c r="H167" s="151"/>
    </row>
    <row r="168" spans="1:8" ht="25.5">
      <c r="A168" s="40" t="s">
        <v>67</v>
      </c>
      <c r="B168" s="6">
        <v>650</v>
      </c>
      <c r="C168" s="35">
        <v>5</v>
      </c>
      <c r="D168" s="34" t="s">
        <v>24</v>
      </c>
      <c r="E168" s="80" t="s">
        <v>110</v>
      </c>
      <c r="F168" s="6">
        <v>200</v>
      </c>
      <c r="G168" s="154">
        <f>G169</f>
        <v>200000</v>
      </c>
      <c r="H168" s="151"/>
    </row>
    <row r="169" spans="1:8" ht="25.5">
      <c r="A169" s="40" t="s">
        <v>51</v>
      </c>
      <c r="B169" s="6">
        <v>650</v>
      </c>
      <c r="C169" s="35">
        <v>5</v>
      </c>
      <c r="D169" s="34" t="s">
        <v>24</v>
      </c>
      <c r="E169" s="80" t="s">
        <v>110</v>
      </c>
      <c r="F169" s="6">
        <v>240</v>
      </c>
      <c r="G169" s="154">
        <f>G170</f>
        <v>200000</v>
      </c>
      <c r="H169" s="151"/>
    </row>
    <row r="170" spans="1:8" ht="25.5">
      <c r="A170" s="40" t="s">
        <v>45</v>
      </c>
      <c r="B170" s="6">
        <v>650</v>
      </c>
      <c r="C170" s="35">
        <v>5</v>
      </c>
      <c r="D170" s="34" t="s">
        <v>24</v>
      </c>
      <c r="E170" s="80" t="s">
        <v>110</v>
      </c>
      <c r="F170" s="6">
        <v>244</v>
      </c>
      <c r="G170" s="154">
        <v>200000</v>
      </c>
      <c r="H170" s="151"/>
    </row>
    <row r="171" spans="1:8">
      <c r="A171" s="41" t="s">
        <v>111</v>
      </c>
      <c r="B171" s="10">
        <v>650</v>
      </c>
      <c r="C171" s="45">
        <v>5</v>
      </c>
      <c r="D171" s="46" t="s">
        <v>24</v>
      </c>
      <c r="E171" s="79" t="s">
        <v>112</v>
      </c>
      <c r="F171" s="10"/>
      <c r="G171" s="148">
        <f>G175</f>
        <v>605300</v>
      </c>
      <c r="H171" s="151"/>
    </row>
    <row r="172" spans="1:8" s="75" customFormat="1" ht="25.5">
      <c r="A172" s="56" t="s">
        <v>113</v>
      </c>
      <c r="B172" s="53">
        <v>650</v>
      </c>
      <c r="C172" s="74">
        <v>5</v>
      </c>
      <c r="D172" s="57" t="s">
        <v>24</v>
      </c>
      <c r="E172" s="82" t="s">
        <v>130</v>
      </c>
      <c r="F172" s="53"/>
      <c r="G172" s="160">
        <f>G174</f>
        <v>605300</v>
      </c>
      <c r="H172" s="176"/>
    </row>
    <row r="173" spans="1:8" s="75" customFormat="1" ht="25.5">
      <c r="A173" s="56" t="s">
        <v>114</v>
      </c>
      <c r="B173" s="53">
        <v>650</v>
      </c>
      <c r="C173" s="74">
        <v>5</v>
      </c>
      <c r="D173" s="57" t="s">
        <v>24</v>
      </c>
      <c r="E173" s="80" t="s">
        <v>141</v>
      </c>
      <c r="F173" s="53"/>
      <c r="G173" s="160">
        <f>G174</f>
        <v>605300</v>
      </c>
      <c r="H173" s="176"/>
    </row>
    <row r="174" spans="1:8" ht="25.5">
      <c r="A174" s="40" t="s">
        <v>67</v>
      </c>
      <c r="B174" s="6">
        <v>650</v>
      </c>
      <c r="C174" s="35">
        <v>5</v>
      </c>
      <c r="D174" s="34" t="s">
        <v>24</v>
      </c>
      <c r="E174" s="80" t="s">
        <v>141</v>
      </c>
      <c r="F174" s="6">
        <v>200</v>
      </c>
      <c r="G174" s="154">
        <f>G175</f>
        <v>605300</v>
      </c>
      <c r="H174" s="151"/>
    </row>
    <row r="175" spans="1:8" ht="25.5">
      <c r="A175" s="40" t="s">
        <v>51</v>
      </c>
      <c r="B175" s="6">
        <v>650</v>
      </c>
      <c r="C175" s="35">
        <v>5</v>
      </c>
      <c r="D175" s="34" t="s">
        <v>24</v>
      </c>
      <c r="E175" s="80" t="s">
        <v>141</v>
      </c>
      <c r="F175" s="6">
        <v>240</v>
      </c>
      <c r="G175" s="154">
        <f>G176</f>
        <v>605300</v>
      </c>
      <c r="H175" s="151"/>
    </row>
    <row r="176" spans="1:8" ht="25.5">
      <c r="A176" s="40" t="s">
        <v>45</v>
      </c>
      <c r="B176" s="6">
        <v>650</v>
      </c>
      <c r="C176" s="35">
        <v>5</v>
      </c>
      <c r="D176" s="34" t="s">
        <v>24</v>
      </c>
      <c r="E176" s="80" t="s">
        <v>141</v>
      </c>
      <c r="F176" s="6">
        <v>244</v>
      </c>
      <c r="G176" s="154">
        <f>500000+105300</f>
        <v>605300</v>
      </c>
      <c r="H176" s="151"/>
    </row>
    <row r="177" spans="1:8">
      <c r="A177" s="41" t="s">
        <v>111</v>
      </c>
      <c r="B177" s="10">
        <v>650</v>
      </c>
      <c r="C177" s="45">
        <v>5</v>
      </c>
      <c r="D177" s="46" t="s">
        <v>24</v>
      </c>
      <c r="E177" s="79" t="s">
        <v>112</v>
      </c>
      <c r="F177" s="10"/>
      <c r="G177" s="148">
        <f>G181</f>
        <v>1600000</v>
      </c>
      <c r="H177" s="151"/>
    </row>
    <row r="178" spans="1:8" s="75" customFormat="1" ht="25.5">
      <c r="A178" s="56" t="s">
        <v>113</v>
      </c>
      <c r="B178" s="53">
        <v>650</v>
      </c>
      <c r="C178" s="74">
        <v>5</v>
      </c>
      <c r="D178" s="57" t="s">
        <v>24</v>
      </c>
      <c r="E178" s="82" t="s">
        <v>130</v>
      </c>
      <c r="F178" s="53"/>
      <c r="G178" s="160">
        <f>G180</f>
        <v>1600000</v>
      </c>
      <c r="H178" s="176"/>
    </row>
    <row r="179" spans="1:8" s="75" customFormat="1" ht="25.5">
      <c r="A179" s="56" t="s">
        <v>114</v>
      </c>
      <c r="B179" s="53">
        <v>650</v>
      </c>
      <c r="C179" s="74">
        <v>5</v>
      </c>
      <c r="D179" s="57" t="s">
        <v>24</v>
      </c>
      <c r="E179" s="80" t="s">
        <v>196</v>
      </c>
      <c r="F179" s="53"/>
      <c r="G179" s="160">
        <f>G180</f>
        <v>1600000</v>
      </c>
      <c r="H179" s="176"/>
    </row>
    <row r="180" spans="1:8" ht="25.5">
      <c r="A180" s="40" t="s">
        <v>67</v>
      </c>
      <c r="B180" s="6">
        <v>650</v>
      </c>
      <c r="C180" s="35">
        <v>5</v>
      </c>
      <c r="D180" s="34" t="s">
        <v>24</v>
      </c>
      <c r="E180" s="80" t="s">
        <v>196</v>
      </c>
      <c r="F180" s="6">
        <v>200</v>
      </c>
      <c r="G180" s="154">
        <f>G181</f>
        <v>1600000</v>
      </c>
      <c r="H180" s="151"/>
    </row>
    <row r="181" spans="1:8" ht="25.5">
      <c r="A181" s="40" t="s">
        <v>51</v>
      </c>
      <c r="B181" s="6">
        <v>650</v>
      </c>
      <c r="C181" s="35">
        <v>5</v>
      </c>
      <c r="D181" s="34" t="s">
        <v>24</v>
      </c>
      <c r="E181" s="80" t="s">
        <v>196</v>
      </c>
      <c r="F181" s="6">
        <v>240</v>
      </c>
      <c r="G181" s="154">
        <f>G182</f>
        <v>1600000</v>
      </c>
      <c r="H181" s="151"/>
    </row>
    <row r="182" spans="1:8" ht="25.5">
      <c r="A182" s="40" t="s">
        <v>45</v>
      </c>
      <c r="B182" s="6">
        <v>650</v>
      </c>
      <c r="C182" s="35">
        <v>5</v>
      </c>
      <c r="D182" s="34" t="s">
        <v>24</v>
      </c>
      <c r="E182" s="80" t="s">
        <v>196</v>
      </c>
      <c r="F182" s="6">
        <v>244</v>
      </c>
      <c r="G182" s="154">
        <f>1600000</f>
        <v>1600000</v>
      </c>
      <c r="H182" s="151"/>
    </row>
    <row r="183" spans="1:8" s="44" customFormat="1">
      <c r="A183" s="41" t="s">
        <v>148</v>
      </c>
      <c r="B183" s="10">
        <v>650</v>
      </c>
      <c r="C183" s="45">
        <v>5</v>
      </c>
      <c r="D183" s="46" t="s">
        <v>24</v>
      </c>
      <c r="E183" s="79"/>
      <c r="F183" s="10"/>
      <c r="G183" s="148">
        <f>G184</f>
        <v>64120.800000000003</v>
      </c>
      <c r="H183" s="159"/>
    </row>
    <row r="184" spans="1:8" ht="27" customHeight="1">
      <c r="A184" s="40" t="s">
        <v>195</v>
      </c>
      <c r="B184" s="53">
        <v>650</v>
      </c>
      <c r="C184" s="74">
        <v>5</v>
      </c>
      <c r="D184" s="76" t="s">
        <v>24</v>
      </c>
      <c r="E184" s="80" t="s">
        <v>194</v>
      </c>
      <c r="F184" s="6"/>
      <c r="G184" s="154">
        <f>G185</f>
        <v>64120.800000000003</v>
      </c>
      <c r="H184" s="151"/>
    </row>
    <row r="185" spans="1:8">
      <c r="A185" s="40" t="s">
        <v>39</v>
      </c>
      <c r="B185" s="53">
        <v>650</v>
      </c>
      <c r="C185" s="74">
        <v>5</v>
      </c>
      <c r="D185" s="76" t="s">
        <v>24</v>
      </c>
      <c r="E185" s="80" t="s">
        <v>194</v>
      </c>
      <c r="F185" s="6">
        <v>500</v>
      </c>
      <c r="G185" s="154">
        <f>G186</f>
        <v>64120.800000000003</v>
      </c>
      <c r="H185" s="151"/>
    </row>
    <row r="186" spans="1:8">
      <c r="A186" s="40" t="s">
        <v>85</v>
      </c>
      <c r="B186" s="53">
        <v>650</v>
      </c>
      <c r="C186" s="74">
        <v>5</v>
      </c>
      <c r="D186" s="76" t="s">
        <v>24</v>
      </c>
      <c r="E186" s="80" t="s">
        <v>194</v>
      </c>
      <c r="F186" s="6">
        <v>540</v>
      </c>
      <c r="G186" s="154">
        <v>64120.800000000003</v>
      </c>
      <c r="H186" s="151"/>
    </row>
    <row r="187" spans="1:8" s="44" customFormat="1">
      <c r="A187" s="41" t="s">
        <v>148</v>
      </c>
      <c r="B187" s="10">
        <v>650</v>
      </c>
      <c r="C187" s="45">
        <v>5</v>
      </c>
      <c r="D187" s="46" t="s">
        <v>24</v>
      </c>
      <c r="E187" s="79"/>
      <c r="F187" s="10"/>
      <c r="G187" s="148">
        <f>G188</f>
        <v>606061</v>
      </c>
      <c r="H187" s="159"/>
    </row>
    <row r="188" spans="1:8" ht="55.5" customHeight="1">
      <c r="A188" s="96" t="s">
        <v>188</v>
      </c>
      <c r="B188" s="53">
        <v>650</v>
      </c>
      <c r="C188" s="74">
        <v>5</v>
      </c>
      <c r="D188" s="76" t="s">
        <v>24</v>
      </c>
      <c r="E188" s="80" t="s">
        <v>187</v>
      </c>
      <c r="F188" s="6"/>
      <c r="G188" s="154">
        <f>G190+G192</f>
        <v>606061</v>
      </c>
      <c r="H188" s="151"/>
    </row>
    <row r="189" spans="1:8" ht="27" customHeight="1">
      <c r="A189" s="40" t="s">
        <v>154</v>
      </c>
      <c r="B189" s="53">
        <v>650</v>
      </c>
      <c r="C189" s="74">
        <v>5</v>
      </c>
      <c r="D189" s="76" t="s">
        <v>24</v>
      </c>
      <c r="E189" s="80" t="s">
        <v>192</v>
      </c>
      <c r="F189" s="6"/>
      <c r="G189" s="154">
        <f>G190</f>
        <v>600000</v>
      </c>
      <c r="H189" s="151"/>
    </row>
    <row r="190" spans="1:8">
      <c r="A190" s="40" t="s">
        <v>39</v>
      </c>
      <c r="B190" s="53">
        <v>650</v>
      </c>
      <c r="C190" s="74">
        <v>5</v>
      </c>
      <c r="D190" s="76" t="s">
        <v>24</v>
      </c>
      <c r="E190" s="80" t="s">
        <v>186</v>
      </c>
      <c r="F190" s="6">
        <v>240</v>
      </c>
      <c r="G190" s="154">
        <f>G191</f>
        <v>600000</v>
      </c>
      <c r="H190" s="151"/>
    </row>
    <row r="191" spans="1:8">
      <c r="A191" s="40" t="s">
        <v>85</v>
      </c>
      <c r="B191" s="53">
        <v>650</v>
      </c>
      <c r="C191" s="74">
        <v>5</v>
      </c>
      <c r="D191" s="76" t="s">
        <v>24</v>
      </c>
      <c r="E191" s="80" t="s">
        <v>186</v>
      </c>
      <c r="F191" s="6">
        <v>243</v>
      </c>
      <c r="G191" s="154">
        <v>600000</v>
      </c>
      <c r="H191" s="151"/>
    </row>
    <row r="192" spans="1:8" ht="25.5">
      <c r="A192" s="40" t="s">
        <v>189</v>
      </c>
      <c r="B192" s="53">
        <v>650</v>
      </c>
      <c r="C192" s="74">
        <v>5</v>
      </c>
      <c r="D192" s="76" t="s">
        <v>24</v>
      </c>
      <c r="E192" s="80" t="s">
        <v>190</v>
      </c>
      <c r="F192" s="6"/>
      <c r="G192" s="154">
        <f>G193</f>
        <v>6061</v>
      </c>
      <c r="H192" s="151"/>
    </row>
    <row r="193" spans="1:8">
      <c r="A193" s="40" t="s">
        <v>39</v>
      </c>
      <c r="B193" s="53">
        <v>650</v>
      </c>
      <c r="C193" s="74">
        <v>5</v>
      </c>
      <c r="D193" s="76" t="s">
        <v>24</v>
      </c>
      <c r="E193" s="80" t="s">
        <v>191</v>
      </c>
      <c r="F193" s="6">
        <v>240</v>
      </c>
      <c r="G193" s="154">
        <f>G194</f>
        <v>6061</v>
      </c>
      <c r="H193" s="151"/>
    </row>
    <row r="194" spans="1:8">
      <c r="A194" s="40" t="s">
        <v>85</v>
      </c>
      <c r="B194" s="53">
        <v>650</v>
      </c>
      <c r="C194" s="74">
        <v>5</v>
      </c>
      <c r="D194" s="76" t="s">
        <v>24</v>
      </c>
      <c r="E194" s="80" t="s">
        <v>191</v>
      </c>
      <c r="F194" s="6">
        <v>243</v>
      </c>
      <c r="G194" s="154">
        <v>6061</v>
      </c>
      <c r="H194" s="151"/>
    </row>
    <row r="195" spans="1:8" s="44" customFormat="1">
      <c r="A195" s="186" t="s">
        <v>115</v>
      </c>
      <c r="B195" s="10">
        <v>650</v>
      </c>
      <c r="C195" s="45">
        <v>5</v>
      </c>
      <c r="D195" s="46" t="s">
        <v>160</v>
      </c>
      <c r="E195" s="184"/>
      <c r="F195" s="10"/>
      <c r="G195" s="148">
        <f>G196</f>
        <v>358001</v>
      </c>
      <c r="H195" s="159"/>
    </row>
    <row r="196" spans="1:8" ht="42" customHeight="1">
      <c r="A196" s="187" t="s">
        <v>169</v>
      </c>
      <c r="B196" s="53">
        <v>650</v>
      </c>
      <c r="C196" s="74">
        <v>5</v>
      </c>
      <c r="D196" s="76" t="s">
        <v>160</v>
      </c>
      <c r="E196" s="80" t="s">
        <v>58</v>
      </c>
      <c r="F196" s="6"/>
      <c r="G196" s="154">
        <f>G199</f>
        <v>358001</v>
      </c>
      <c r="H196" s="151"/>
    </row>
    <row r="197" spans="1:8" ht="25.5">
      <c r="A197" s="185" t="s">
        <v>97</v>
      </c>
      <c r="B197" s="53">
        <v>650</v>
      </c>
      <c r="C197" s="74">
        <v>5</v>
      </c>
      <c r="D197" s="76" t="s">
        <v>160</v>
      </c>
      <c r="E197" s="80" t="s">
        <v>131</v>
      </c>
      <c r="F197" s="6">
        <v>500</v>
      </c>
      <c r="G197" s="154">
        <f>G198</f>
        <v>358001</v>
      </c>
      <c r="H197" s="151"/>
    </row>
    <row r="198" spans="1:8">
      <c r="A198" s="185" t="s">
        <v>39</v>
      </c>
      <c r="B198" s="53">
        <v>650</v>
      </c>
      <c r="C198" s="74">
        <v>5</v>
      </c>
      <c r="D198" s="76" t="s">
        <v>160</v>
      </c>
      <c r="E198" s="80" t="s">
        <v>133</v>
      </c>
      <c r="F198" s="6">
        <v>540</v>
      </c>
      <c r="G198" s="154">
        <f>G199</f>
        <v>358001</v>
      </c>
      <c r="H198" s="151"/>
    </row>
    <row r="199" spans="1:8">
      <c r="A199" s="185" t="s">
        <v>85</v>
      </c>
      <c r="B199" s="53">
        <v>650</v>
      </c>
      <c r="C199" s="74">
        <v>5</v>
      </c>
      <c r="D199" s="76" t="s">
        <v>160</v>
      </c>
      <c r="E199" s="80" t="s">
        <v>133</v>
      </c>
      <c r="F199" s="6">
        <v>540</v>
      </c>
      <c r="G199" s="154">
        <f>421930-63929</f>
        <v>358001</v>
      </c>
      <c r="H199" s="151"/>
    </row>
    <row r="200" spans="1:8" s="44" customFormat="1" ht="30" customHeight="1">
      <c r="A200" s="41" t="s">
        <v>12</v>
      </c>
      <c r="B200" s="10">
        <v>650</v>
      </c>
      <c r="C200" s="46" t="s">
        <v>21</v>
      </c>
      <c r="D200" s="46" t="s">
        <v>47</v>
      </c>
      <c r="E200" s="79"/>
      <c r="F200" s="46"/>
      <c r="G200" s="148">
        <f>G201</f>
        <v>292604.48</v>
      </c>
      <c r="H200" s="149"/>
    </row>
    <row r="201" spans="1:8" s="189" customFormat="1" ht="24.75" customHeight="1">
      <c r="A201" s="41" t="s">
        <v>170</v>
      </c>
      <c r="B201" s="10">
        <v>650</v>
      </c>
      <c r="C201" s="11">
        <v>7</v>
      </c>
      <c r="D201" s="47">
        <v>7</v>
      </c>
      <c r="E201" s="79"/>
      <c r="F201" s="10"/>
      <c r="G201" s="148">
        <f>G206+G202</f>
        <v>292604.48</v>
      </c>
      <c r="H201" s="188"/>
    </row>
    <row r="202" spans="1:8" s="192" customFormat="1" ht="24.75" customHeight="1">
      <c r="A202" s="40" t="s">
        <v>52</v>
      </c>
      <c r="B202" s="49">
        <v>650</v>
      </c>
      <c r="C202" s="50">
        <v>7</v>
      </c>
      <c r="D202" s="51">
        <v>7</v>
      </c>
      <c r="E202" s="83" t="s">
        <v>197</v>
      </c>
      <c r="F202" s="49">
        <v>110</v>
      </c>
      <c r="G202" s="171">
        <f>G203+G204</f>
        <v>79390.48</v>
      </c>
      <c r="H202" s="191"/>
    </row>
    <row r="203" spans="1:8" s="192" customFormat="1" ht="24.75" customHeight="1">
      <c r="A203" s="40" t="s">
        <v>94</v>
      </c>
      <c r="B203" s="49">
        <v>650</v>
      </c>
      <c r="C203" s="50">
        <v>7</v>
      </c>
      <c r="D203" s="51">
        <v>7</v>
      </c>
      <c r="E203" s="83" t="s">
        <v>197</v>
      </c>
      <c r="F203" s="49">
        <v>111</v>
      </c>
      <c r="G203" s="171">
        <v>60975.79</v>
      </c>
      <c r="H203" s="191"/>
    </row>
    <row r="204" spans="1:8" s="192" customFormat="1" ht="24.75" customHeight="1">
      <c r="A204" s="40" t="s">
        <v>66</v>
      </c>
      <c r="B204" s="49">
        <v>650</v>
      </c>
      <c r="C204" s="50">
        <v>7</v>
      </c>
      <c r="D204" s="51">
        <v>7</v>
      </c>
      <c r="E204" s="83" t="s">
        <v>197</v>
      </c>
      <c r="F204" s="49">
        <v>119</v>
      </c>
      <c r="G204" s="171">
        <v>18414.689999999999</v>
      </c>
      <c r="H204" s="191"/>
    </row>
    <row r="205" spans="1:8" ht="29.25" customHeight="1">
      <c r="A205" s="190" t="s">
        <v>169</v>
      </c>
      <c r="B205" s="6">
        <v>650</v>
      </c>
      <c r="C205" s="7">
        <v>7</v>
      </c>
      <c r="D205" s="8">
        <v>7</v>
      </c>
      <c r="E205" s="82" t="s">
        <v>58</v>
      </c>
      <c r="F205" s="6"/>
      <c r="G205" s="154">
        <f>G206</f>
        <v>213214</v>
      </c>
      <c r="H205" s="161"/>
    </row>
    <row r="206" spans="1:8" s="44" customFormat="1" ht="13.5" customHeight="1">
      <c r="A206" s="185" t="s">
        <v>162</v>
      </c>
      <c r="B206" s="49">
        <v>650</v>
      </c>
      <c r="C206" s="50">
        <v>7</v>
      </c>
      <c r="D206" s="51">
        <v>7</v>
      </c>
      <c r="E206" s="82" t="s">
        <v>131</v>
      </c>
      <c r="F206" s="49">
        <v>500</v>
      </c>
      <c r="G206" s="171">
        <f>G207+G209</f>
        <v>213214</v>
      </c>
      <c r="H206" s="149"/>
    </row>
    <row r="207" spans="1:8">
      <c r="A207" s="185" t="s">
        <v>39</v>
      </c>
      <c r="B207" s="53">
        <v>650</v>
      </c>
      <c r="C207" s="74">
        <v>7</v>
      </c>
      <c r="D207" s="76" t="s">
        <v>21</v>
      </c>
      <c r="E207" s="80" t="s">
        <v>131</v>
      </c>
      <c r="F207" s="6">
        <v>540</v>
      </c>
      <c r="G207" s="154">
        <f>G208</f>
        <v>199914</v>
      </c>
      <c r="H207" s="151"/>
    </row>
    <row r="208" spans="1:8">
      <c r="A208" s="185" t="s">
        <v>85</v>
      </c>
      <c r="B208" s="53">
        <v>650</v>
      </c>
      <c r="C208" s="74">
        <v>7</v>
      </c>
      <c r="D208" s="76" t="s">
        <v>21</v>
      </c>
      <c r="E208" s="80" t="s">
        <v>167</v>
      </c>
      <c r="F208" s="6">
        <v>540</v>
      </c>
      <c r="G208" s="154">
        <f>3196+210018-13300</f>
        <v>199914</v>
      </c>
      <c r="H208" s="151"/>
    </row>
    <row r="209" spans="1:10">
      <c r="A209" s="185" t="s">
        <v>85</v>
      </c>
      <c r="B209" s="53">
        <v>650</v>
      </c>
      <c r="C209" s="74">
        <v>7</v>
      </c>
      <c r="D209" s="76" t="s">
        <v>21</v>
      </c>
      <c r="E209" s="80" t="s">
        <v>177</v>
      </c>
      <c r="F209" s="6">
        <v>540</v>
      </c>
      <c r="G209" s="154">
        <v>13300</v>
      </c>
      <c r="H209" s="151"/>
    </row>
    <row r="210" spans="1:10" s="44" customFormat="1" ht="15" customHeight="1">
      <c r="A210" s="41" t="s">
        <v>35</v>
      </c>
      <c r="B210" s="10">
        <v>650</v>
      </c>
      <c r="C210" s="11">
        <v>8</v>
      </c>
      <c r="D210" s="46" t="s">
        <v>47</v>
      </c>
      <c r="E210" s="79"/>
      <c r="F210" s="10"/>
      <c r="G210" s="148">
        <f>G211</f>
        <v>15872679.93</v>
      </c>
      <c r="H210" s="159"/>
    </row>
    <row r="211" spans="1:10" s="44" customFormat="1">
      <c r="A211" s="41" t="s">
        <v>13</v>
      </c>
      <c r="B211" s="10">
        <v>650</v>
      </c>
      <c r="C211" s="11">
        <v>8</v>
      </c>
      <c r="D211" s="11">
        <v>1</v>
      </c>
      <c r="E211" s="79"/>
      <c r="F211" s="10"/>
      <c r="G211" s="148">
        <f>G212</f>
        <v>15872679.93</v>
      </c>
      <c r="H211" s="149"/>
    </row>
    <row r="212" spans="1:10" s="107" customFormat="1" ht="45" customHeight="1">
      <c r="A212" s="182" t="s">
        <v>152</v>
      </c>
      <c r="B212" s="112">
        <v>650</v>
      </c>
      <c r="C212" s="115">
        <v>8</v>
      </c>
      <c r="D212" s="115">
        <v>1</v>
      </c>
      <c r="E212" s="117" t="s">
        <v>60</v>
      </c>
      <c r="F212" s="112"/>
      <c r="G212" s="166">
        <f>G213</f>
        <v>15872679.93</v>
      </c>
      <c r="H212" s="163"/>
    </row>
    <row r="213" spans="1:10">
      <c r="A213" s="41" t="s">
        <v>63</v>
      </c>
      <c r="B213" s="10">
        <v>650</v>
      </c>
      <c r="C213" s="11">
        <v>8</v>
      </c>
      <c r="D213" s="11">
        <v>1</v>
      </c>
      <c r="E213" s="79" t="s">
        <v>61</v>
      </c>
      <c r="F213" s="10"/>
      <c r="G213" s="148">
        <f>G214+G234+G228</f>
        <v>15872679.93</v>
      </c>
      <c r="H213" s="161"/>
    </row>
    <row r="214" spans="1:10" ht="25.5">
      <c r="A214" s="40" t="s">
        <v>116</v>
      </c>
      <c r="B214" s="6">
        <v>650</v>
      </c>
      <c r="C214" s="7">
        <v>8</v>
      </c>
      <c r="D214" s="7">
        <v>1</v>
      </c>
      <c r="E214" s="80" t="s">
        <v>117</v>
      </c>
      <c r="F214" s="6"/>
      <c r="G214" s="154">
        <f>G215+G220+G224+G231</f>
        <v>10968960.359999999</v>
      </c>
      <c r="H214" s="161"/>
    </row>
    <row r="215" spans="1:10" ht="55.5" customHeight="1">
      <c r="A215" s="40" t="s">
        <v>88</v>
      </c>
      <c r="B215" s="6">
        <v>650</v>
      </c>
      <c r="C215" s="7">
        <v>8</v>
      </c>
      <c r="D215" s="7">
        <v>1</v>
      </c>
      <c r="E215" s="80" t="s">
        <v>118</v>
      </c>
      <c r="F215" s="6">
        <v>100</v>
      </c>
      <c r="G215" s="154">
        <f>G216</f>
        <v>7797758.5599999996</v>
      </c>
      <c r="H215" s="161"/>
    </row>
    <row r="216" spans="1:10">
      <c r="A216" s="40" t="s">
        <v>52</v>
      </c>
      <c r="B216" s="6">
        <v>650</v>
      </c>
      <c r="C216" s="7">
        <v>8</v>
      </c>
      <c r="D216" s="7">
        <v>1</v>
      </c>
      <c r="E216" s="80" t="s">
        <v>118</v>
      </c>
      <c r="F216" s="6">
        <v>110</v>
      </c>
      <c r="G216" s="154">
        <f>G217+G218+G219</f>
        <v>7797758.5599999996</v>
      </c>
      <c r="H216" s="161"/>
    </row>
    <row r="217" spans="1:10" ht="24.75" customHeight="1">
      <c r="A217" s="40" t="s">
        <v>94</v>
      </c>
      <c r="B217" s="6">
        <v>650</v>
      </c>
      <c r="C217" s="7">
        <v>8</v>
      </c>
      <c r="D217" s="7">
        <v>1</v>
      </c>
      <c r="E217" s="80" t="s">
        <v>118</v>
      </c>
      <c r="F217" s="6">
        <v>111</v>
      </c>
      <c r="G217" s="154">
        <f>6297817.64-539170.51</f>
        <v>5758647.1299999999</v>
      </c>
      <c r="H217" s="151"/>
      <c r="J217" s="121"/>
    </row>
    <row r="218" spans="1:10" ht="45" customHeight="1">
      <c r="A218" s="40" t="s">
        <v>46</v>
      </c>
      <c r="B218" s="6">
        <v>650</v>
      </c>
      <c r="C218" s="7">
        <v>8</v>
      </c>
      <c r="D218" s="7">
        <v>1</v>
      </c>
      <c r="E218" s="80" t="s">
        <v>118</v>
      </c>
      <c r="F218" s="6">
        <v>112</v>
      </c>
      <c r="G218" s="154">
        <v>300000</v>
      </c>
      <c r="H218" s="151"/>
      <c r="J218" s="121"/>
    </row>
    <row r="219" spans="1:10" ht="45" customHeight="1">
      <c r="A219" s="40" t="s">
        <v>66</v>
      </c>
      <c r="B219" s="6">
        <v>650</v>
      </c>
      <c r="C219" s="7">
        <v>8</v>
      </c>
      <c r="D219" s="7">
        <v>1</v>
      </c>
      <c r="E219" s="80" t="s">
        <v>118</v>
      </c>
      <c r="F219" s="6">
        <v>119</v>
      </c>
      <c r="G219" s="154">
        <f>1901940.92-162829.49</f>
        <v>1739111.43</v>
      </c>
      <c r="H219" s="151"/>
    </row>
    <row r="220" spans="1:10" ht="29.25" customHeight="1">
      <c r="A220" s="40" t="s">
        <v>67</v>
      </c>
      <c r="B220" s="6">
        <v>650</v>
      </c>
      <c r="C220" s="7">
        <v>8</v>
      </c>
      <c r="D220" s="7">
        <v>1</v>
      </c>
      <c r="E220" s="80" t="s">
        <v>118</v>
      </c>
      <c r="F220" s="6">
        <v>200</v>
      </c>
      <c r="G220" s="154">
        <f>G221</f>
        <v>1991794.9100000001</v>
      </c>
      <c r="H220" s="151"/>
    </row>
    <row r="221" spans="1:10" ht="24" customHeight="1">
      <c r="A221" s="40" t="s">
        <v>51</v>
      </c>
      <c r="B221" s="6">
        <v>650</v>
      </c>
      <c r="C221" s="7">
        <v>8</v>
      </c>
      <c r="D221" s="7">
        <v>1</v>
      </c>
      <c r="E221" s="80" t="s">
        <v>118</v>
      </c>
      <c r="F221" s="6">
        <v>240</v>
      </c>
      <c r="G221" s="154">
        <f>G222+G223</f>
        <v>1991794.9100000001</v>
      </c>
      <c r="H221" s="151"/>
    </row>
    <row r="222" spans="1:10" ht="27" customHeight="1">
      <c r="A222" s="40" t="s">
        <v>95</v>
      </c>
      <c r="B222" s="6">
        <v>650</v>
      </c>
      <c r="C222" s="7">
        <v>8</v>
      </c>
      <c r="D222" s="7">
        <v>1</v>
      </c>
      <c r="E222" s="80" t="s">
        <v>118</v>
      </c>
      <c r="F222" s="6">
        <v>242</v>
      </c>
      <c r="G222" s="154">
        <f>202140-5002</f>
        <v>197138</v>
      </c>
      <c r="H222" s="151"/>
    </row>
    <row r="223" spans="1:10" ht="27.75" customHeight="1">
      <c r="A223" s="40" t="s">
        <v>45</v>
      </c>
      <c r="B223" s="6">
        <v>650</v>
      </c>
      <c r="C223" s="7">
        <v>8</v>
      </c>
      <c r="D223" s="7">
        <v>1</v>
      </c>
      <c r="E223" s="80" t="s">
        <v>118</v>
      </c>
      <c r="F223" s="6">
        <v>244</v>
      </c>
      <c r="G223" s="177">
        <f>1300000.51+178420+76075.11+23000+130000+135000-47838.71</f>
        <v>1794656.9100000001</v>
      </c>
      <c r="H223" s="151"/>
    </row>
    <row r="224" spans="1:10" ht="27.75" customHeight="1">
      <c r="A224" s="40" t="s">
        <v>50</v>
      </c>
      <c r="B224" s="6">
        <v>650</v>
      </c>
      <c r="C224" s="7">
        <v>8</v>
      </c>
      <c r="D224" s="7">
        <v>1</v>
      </c>
      <c r="E224" s="80" t="s">
        <v>118</v>
      </c>
      <c r="F224" s="6">
        <v>800</v>
      </c>
      <c r="G224" s="154">
        <f>G225</f>
        <v>929406.8899999999</v>
      </c>
      <c r="H224" s="151"/>
    </row>
    <row r="225" spans="1:10" ht="24" customHeight="1">
      <c r="A225" s="40" t="s">
        <v>57</v>
      </c>
      <c r="B225" s="6">
        <v>650</v>
      </c>
      <c r="C225" s="7">
        <v>8</v>
      </c>
      <c r="D225" s="7">
        <v>1</v>
      </c>
      <c r="E225" s="80" t="s">
        <v>118</v>
      </c>
      <c r="F225" s="6">
        <v>850</v>
      </c>
      <c r="G225" s="154">
        <f>G226+G227</f>
        <v>929406.8899999999</v>
      </c>
      <c r="H225" s="151"/>
    </row>
    <row r="226" spans="1:10" ht="21.75" customHeight="1">
      <c r="A226" s="40" t="s">
        <v>84</v>
      </c>
      <c r="B226" s="6">
        <v>650</v>
      </c>
      <c r="C226" s="7">
        <v>8</v>
      </c>
      <c r="D226" s="7">
        <v>1</v>
      </c>
      <c r="E226" s="80" t="s">
        <v>118</v>
      </c>
      <c r="F226" s="6">
        <v>851</v>
      </c>
      <c r="G226" s="154">
        <f>1307200-178420-76075.11-135000+5002</f>
        <v>922706.8899999999</v>
      </c>
      <c r="H226" s="151"/>
    </row>
    <row r="227" spans="1:10" ht="21.75" customHeight="1">
      <c r="A227" s="40" t="s">
        <v>96</v>
      </c>
      <c r="B227" s="6">
        <v>650</v>
      </c>
      <c r="C227" s="7">
        <v>8</v>
      </c>
      <c r="D227" s="7">
        <v>1</v>
      </c>
      <c r="E227" s="80" t="s">
        <v>118</v>
      </c>
      <c r="F227" s="6">
        <v>852</v>
      </c>
      <c r="G227" s="154">
        <v>6700</v>
      </c>
      <c r="H227" s="151"/>
    </row>
    <row r="228" spans="1:10">
      <c r="A228" s="40" t="s">
        <v>52</v>
      </c>
      <c r="B228" s="6">
        <v>650</v>
      </c>
      <c r="C228" s="7">
        <v>8</v>
      </c>
      <c r="D228" s="7">
        <v>1</v>
      </c>
      <c r="E228" s="80" t="s">
        <v>176</v>
      </c>
      <c r="F228" s="6">
        <v>110</v>
      </c>
      <c r="G228" s="154">
        <f>G229+G230</f>
        <v>702000</v>
      </c>
      <c r="H228" s="161"/>
    </row>
    <row r="229" spans="1:10" ht="24.75" customHeight="1">
      <c r="A229" s="40" t="s">
        <v>94</v>
      </c>
      <c r="B229" s="6">
        <v>650</v>
      </c>
      <c r="C229" s="7">
        <v>8</v>
      </c>
      <c r="D229" s="7">
        <v>1</v>
      </c>
      <c r="E229" s="80" t="s">
        <v>176</v>
      </c>
      <c r="F229" s="6">
        <v>111</v>
      </c>
      <c r="G229" s="154">
        <v>539170.51</v>
      </c>
      <c r="H229" s="151"/>
      <c r="J229" s="121"/>
    </row>
    <row r="230" spans="1:10" ht="45" customHeight="1">
      <c r="A230" s="40" t="s">
        <v>66</v>
      </c>
      <c r="B230" s="6">
        <v>650</v>
      </c>
      <c r="C230" s="7">
        <v>8</v>
      </c>
      <c r="D230" s="7">
        <v>1</v>
      </c>
      <c r="E230" s="80" t="s">
        <v>176</v>
      </c>
      <c r="F230" s="6">
        <v>119</v>
      </c>
      <c r="G230" s="154">
        <v>162829.49</v>
      </c>
      <c r="H230" s="151"/>
      <c r="J230" s="121"/>
    </row>
    <row r="231" spans="1:10" ht="25.5">
      <c r="A231" s="40" t="s">
        <v>67</v>
      </c>
      <c r="B231" s="6">
        <v>650</v>
      </c>
      <c r="C231" s="7">
        <v>8</v>
      </c>
      <c r="D231" s="7">
        <v>1</v>
      </c>
      <c r="E231" s="80" t="s">
        <v>193</v>
      </c>
      <c r="F231" s="6">
        <v>200</v>
      </c>
      <c r="G231" s="154">
        <f>G232</f>
        <v>250000</v>
      </c>
      <c r="H231" s="151"/>
    </row>
    <row r="232" spans="1:10" ht="25.5">
      <c r="A232" s="40" t="s">
        <v>51</v>
      </c>
      <c r="B232" s="6">
        <v>650</v>
      </c>
      <c r="C232" s="7">
        <v>8</v>
      </c>
      <c r="D232" s="7">
        <v>1</v>
      </c>
      <c r="E232" s="80" t="s">
        <v>193</v>
      </c>
      <c r="F232" s="6">
        <v>240</v>
      </c>
      <c r="G232" s="154">
        <f>G233</f>
        <v>250000</v>
      </c>
      <c r="H232" s="151"/>
    </row>
    <row r="233" spans="1:10" ht="25.5">
      <c r="A233" s="40" t="s">
        <v>45</v>
      </c>
      <c r="B233" s="6">
        <v>650</v>
      </c>
      <c r="C233" s="7">
        <v>8</v>
      </c>
      <c r="D233" s="7">
        <v>1</v>
      </c>
      <c r="E233" s="80" t="s">
        <v>193</v>
      </c>
      <c r="F233" s="6">
        <v>244</v>
      </c>
      <c r="G233" s="154">
        <f>40000+170000+40000</f>
        <v>250000</v>
      </c>
      <c r="H233" s="151"/>
    </row>
    <row r="234" spans="1:10" ht="48" customHeight="1">
      <c r="A234" s="40" t="s">
        <v>156</v>
      </c>
      <c r="B234" s="6">
        <v>650</v>
      </c>
      <c r="C234" s="7">
        <v>8</v>
      </c>
      <c r="D234" s="7">
        <v>1</v>
      </c>
      <c r="E234" s="80" t="s">
        <v>55</v>
      </c>
      <c r="F234" s="6"/>
      <c r="G234" s="154">
        <f>G235+G239</f>
        <v>4201719.57</v>
      </c>
      <c r="H234" s="151"/>
    </row>
    <row r="235" spans="1:10" ht="23.25" customHeight="1">
      <c r="A235" s="40" t="s">
        <v>52</v>
      </c>
      <c r="B235" s="6">
        <v>650</v>
      </c>
      <c r="C235" s="7">
        <v>8</v>
      </c>
      <c r="D235" s="7">
        <v>1</v>
      </c>
      <c r="E235" s="80" t="s">
        <v>158</v>
      </c>
      <c r="F235" s="6">
        <v>110</v>
      </c>
      <c r="G235" s="154">
        <f>G236+G237</f>
        <v>3800875.13</v>
      </c>
      <c r="H235" s="151"/>
    </row>
    <row r="236" spans="1:10" ht="19.5" customHeight="1">
      <c r="A236" s="40" t="s">
        <v>94</v>
      </c>
      <c r="B236" s="6">
        <v>650</v>
      </c>
      <c r="C236" s="7">
        <v>8</v>
      </c>
      <c r="D236" s="7">
        <v>1</v>
      </c>
      <c r="E236" s="80" t="s">
        <v>158</v>
      </c>
      <c r="F236" s="6">
        <v>111</v>
      </c>
      <c r="G236" s="154">
        <f>2770814.13-342912+491356.8</f>
        <v>2919258.9299999997</v>
      </c>
      <c r="H236" s="151"/>
    </row>
    <row r="237" spans="1:10" ht="38.25" customHeight="1">
      <c r="A237" s="40" t="s">
        <v>66</v>
      </c>
      <c r="B237" s="6">
        <v>650</v>
      </c>
      <c r="C237" s="7">
        <v>8</v>
      </c>
      <c r="D237" s="7">
        <v>1</v>
      </c>
      <c r="E237" s="80" t="s">
        <v>158</v>
      </c>
      <c r="F237" s="6">
        <v>119</v>
      </c>
      <c r="G237" s="154">
        <f>836785.87-103559.42+148389.75</f>
        <v>881616.2</v>
      </c>
      <c r="H237" s="151"/>
    </row>
    <row r="238" spans="1:10" ht="47.25" customHeight="1">
      <c r="A238" s="92" t="s">
        <v>157</v>
      </c>
      <c r="B238" s="6">
        <v>650</v>
      </c>
      <c r="C238" s="7">
        <v>8</v>
      </c>
      <c r="D238" s="7">
        <v>1</v>
      </c>
      <c r="E238" s="80" t="s">
        <v>159</v>
      </c>
      <c r="F238" s="6"/>
      <c r="G238" s="154">
        <f>G239</f>
        <v>400844.44</v>
      </c>
      <c r="H238" s="151"/>
    </row>
    <row r="239" spans="1:10" ht="18.75" customHeight="1">
      <c r="A239" s="40" t="s">
        <v>52</v>
      </c>
      <c r="B239" s="6">
        <v>650</v>
      </c>
      <c r="C239" s="7">
        <v>8</v>
      </c>
      <c r="D239" s="7">
        <v>1</v>
      </c>
      <c r="E239" s="80" t="s">
        <v>159</v>
      </c>
      <c r="F239" s="6">
        <v>110</v>
      </c>
      <c r="G239" s="154">
        <f>G240+G241</f>
        <v>400844.44</v>
      </c>
      <c r="H239" s="151"/>
    </row>
    <row r="240" spans="1:10" ht="14.25" customHeight="1">
      <c r="A240" s="40" t="s">
        <v>94</v>
      </c>
      <c r="B240" s="6">
        <v>650</v>
      </c>
      <c r="C240" s="7">
        <v>8</v>
      </c>
      <c r="D240" s="7">
        <v>1</v>
      </c>
      <c r="E240" s="80" t="s">
        <v>159</v>
      </c>
      <c r="F240" s="6">
        <v>111</v>
      </c>
      <c r="G240" s="154">
        <v>307868.23</v>
      </c>
      <c r="H240" s="151"/>
    </row>
    <row r="241" spans="1:8" ht="42" customHeight="1">
      <c r="A241" s="40" t="s">
        <v>66</v>
      </c>
      <c r="B241" s="6">
        <v>650</v>
      </c>
      <c r="C241" s="7">
        <v>8</v>
      </c>
      <c r="D241" s="7">
        <v>1</v>
      </c>
      <c r="E241" s="80" t="s">
        <v>159</v>
      </c>
      <c r="F241" s="6">
        <v>119</v>
      </c>
      <c r="G241" s="154">
        <v>92976.21</v>
      </c>
      <c r="H241" s="151"/>
    </row>
    <row r="242" spans="1:8" ht="13.5" customHeight="1">
      <c r="A242" s="41" t="s">
        <v>29</v>
      </c>
      <c r="B242" s="10">
        <v>650</v>
      </c>
      <c r="C242" s="11">
        <v>10</v>
      </c>
      <c r="D242" s="47">
        <v>0</v>
      </c>
      <c r="E242" s="80"/>
      <c r="F242" s="6"/>
      <c r="G242" s="148">
        <f t="shared" ref="G242:G248" si="1">G243</f>
        <v>396000</v>
      </c>
      <c r="H242" s="151"/>
    </row>
    <row r="243" spans="1:8" s="44" customFormat="1" ht="13.5" customHeight="1">
      <c r="A243" s="41" t="s">
        <v>30</v>
      </c>
      <c r="B243" s="10">
        <v>650</v>
      </c>
      <c r="C243" s="11">
        <v>10</v>
      </c>
      <c r="D243" s="47">
        <v>1</v>
      </c>
      <c r="E243" s="79"/>
      <c r="F243" s="10"/>
      <c r="G243" s="148">
        <f t="shared" si="1"/>
        <v>396000</v>
      </c>
      <c r="H243" s="159"/>
    </row>
    <row r="244" spans="1:8" s="107" customFormat="1" ht="39" customHeight="1">
      <c r="A244" s="180" t="s">
        <v>150</v>
      </c>
      <c r="B244" s="108">
        <v>650</v>
      </c>
      <c r="C244" s="109">
        <v>10</v>
      </c>
      <c r="D244" s="110">
        <v>1</v>
      </c>
      <c r="E244" s="111" t="s">
        <v>58</v>
      </c>
      <c r="F244" s="108"/>
      <c r="G244" s="174">
        <f t="shared" si="1"/>
        <v>396000</v>
      </c>
      <c r="H244" s="153"/>
    </row>
    <row r="245" spans="1:8" ht="27.75" customHeight="1">
      <c r="A245" s="56" t="s">
        <v>125</v>
      </c>
      <c r="B245" s="53">
        <v>650</v>
      </c>
      <c r="C245" s="54">
        <v>10</v>
      </c>
      <c r="D245" s="55">
        <v>1</v>
      </c>
      <c r="E245" s="82" t="s">
        <v>140</v>
      </c>
      <c r="F245" s="53"/>
      <c r="G245" s="160">
        <f t="shared" si="1"/>
        <v>396000</v>
      </c>
      <c r="H245" s="151"/>
    </row>
    <row r="246" spans="1:8" ht="37.5" customHeight="1">
      <c r="A246" s="40" t="s">
        <v>119</v>
      </c>
      <c r="B246" s="6">
        <v>650</v>
      </c>
      <c r="C246" s="7">
        <v>10</v>
      </c>
      <c r="D246" s="8">
        <v>1</v>
      </c>
      <c r="E246" s="80" t="s">
        <v>139</v>
      </c>
      <c r="F246" s="6"/>
      <c r="G246" s="154">
        <f t="shared" si="1"/>
        <v>396000</v>
      </c>
      <c r="H246" s="151"/>
    </row>
    <row r="247" spans="1:8" ht="16.5" customHeight="1">
      <c r="A247" s="40" t="s">
        <v>53</v>
      </c>
      <c r="B247" s="6">
        <v>650</v>
      </c>
      <c r="C247" s="7">
        <v>10</v>
      </c>
      <c r="D247" s="8">
        <v>1</v>
      </c>
      <c r="E247" s="80" t="s">
        <v>139</v>
      </c>
      <c r="F247" s="6">
        <v>300</v>
      </c>
      <c r="G247" s="154">
        <f t="shared" si="1"/>
        <v>396000</v>
      </c>
      <c r="H247" s="151"/>
    </row>
    <row r="248" spans="1:8" ht="31.5" customHeight="1">
      <c r="A248" s="40" t="s">
        <v>54</v>
      </c>
      <c r="B248" s="6">
        <v>650</v>
      </c>
      <c r="C248" s="7">
        <v>10</v>
      </c>
      <c r="D248" s="8">
        <v>1</v>
      </c>
      <c r="E248" s="80" t="s">
        <v>139</v>
      </c>
      <c r="F248" s="6">
        <v>320</v>
      </c>
      <c r="G248" s="154">
        <f t="shared" si="1"/>
        <v>396000</v>
      </c>
      <c r="H248" s="151"/>
    </row>
    <row r="249" spans="1:8" ht="36.75" customHeight="1">
      <c r="A249" s="40" t="s">
        <v>49</v>
      </c>
      <c r="B249" s="6">
        <v>650</v>
      </c>
      <c r="C249" s="7">
        <v>10</v>
      </c>
      <c r="D249" s="8">
        <v>1</v>
      </c>
      <c r="E249" s="80" t="s">
        <v>139</v>
      </c>
      <c r="F249" s="6">
        <v>321</v>
      </c>
      <c r="G249" s="154">
        <v>396000</v>
      </c>
      <c r="H249" s="151"/>
    </row>
    <row r="250" spans="1:8" s="61" customFormat="1" ht="24" customHeight="1">
      <c r="A250" s="58"/>
      <c r="B250" s="59"/>
      <c r="C250" s="60"/>
      <c r="D250" s="59"/>
      <c r="E250" s="84"/>
      <c r="F250" s="59"/>
      <c r="G250" s="178"/>
      <c r="H250" s="178"/>
    </row>
    <row r="251" spans="1:8" s="66" customFormat="1" ht="17.25" customHeight="1">
      <c r="A251" s="62"/>
      <c r="B251" s="63"/>
      <c r="C251" s="64"/>
      <c r="D251" s="65"/>
      <c r="E251" s="85"/>
      <c r="F251" s="63"/>
      <c r="G251" s="129"/>
      <c r="H251" s="129"/>
    </row>
    <row r="252" spans="1:8" s="66" customFormat="1" ht="14.25" customHeight="1">
      <c r="A252" s="62"/>
      <c r="B252" s="63"/>
      <c r="C252" s="64"/>
      <c r="D252" s="65"/>
      <c r="E252" s="85"/>
      <c r="F252" s="63"/>
      <c r="G252" s="129"/>
      <c r="H252" s="129"/>
    </row>
    <row r="253" spans="1:8" s="66" customFormat="1">
      <c r="A253" s="62"/>
      <c r="B253" s="63"/>
      <c r="C253" s="64"/>
      <c r="D253" s="65"/>
      <c r="E253" s="85"/>
      <c r="F253" s="63"/>
      <c r="G253" s="129"/>
      <c r="H253" s="129"/>
    </row>
    <row r="261" spans="8:8">
      <c r="H261" s="120"/>
    </row>
    <row r="263" spans="8:8">
      <c r="H263" s="120"/>
    </row>
  </sheetData>
  <autoFilter ref="A10:H249"/>
  <customSheetViews>
    <customSheetView guid="{5632CF48-BE20-4FB8-A455-A976831B5066}" showPageBreaks="1" fitToPage="1" printArea="1" showAutoFilter="1" view="pageBreakPreview">
      <selection activeCell="F4" sqref="E4:G4"/>
      <pageMargins left="0.43307086614173229" right="0.19685039370078741" top="0" bottom="7.874015748031496E-2" header="0.11811023622047245" footer="0.11811023622047245"/>
      <pageSetup paperSize="9" scale="69" firstPageNumber="82" fitToHeight="6" orientation="portrait" r:id="rId1"/>
      <headerFooter alignWithMargins="0"/>
      <autoFilter ref="A10:H249"/>
    </customSheetView>
    <customSheetView guid="{AA7238AC-C816-4CF4-B1A8-665470F75E02}" showPageBreaks="1" fitToPage="1" printArea="1" showAutoFilter="1" view="pageBreakPreview">
      <selection activeCell="A8" sqref="A8:H8"/>
      <pageMargins left="0.43307086614173229" right="0.19685039370078741" top="0" bottom="7.874015748031496E-2" header="0.11811023622047245" footer="0.11811023622047245"/>
      <pageSetup paperSize="9" scale="76" firstPageNumber="82" fitToHeight="6" orientation="portrait" r:id="rId2"/>
      <headerFooter alignWithMargins="0"/>
      <autoFilter ref="A10:H226"/>
    </customSheetView>
    <customSheetView guid="{814DCA95-BDDD-4D03-92BE-5D18843FD74B}" showPageBreaks="1" fitToPage="1" printArea="1" filter="1" showAutoFilter="1" view="pageBreakPreview" topLeftCell="A10">
      <selection activeCell="C218" sqref="C218"/>
      <pageMargins left="0.43307086614173229" right="0.19685039370078741" top="0" bottom="7.874015748031496E-2" header="0.11811023622047245" footer="0.11811023622047245"/>
      <pageSetup paperSize="9" scale="82" firstPageNumber="82" fitToHeight="6" orientation="portrait" r:id="rId3"/>
      <headerFooter alignWithMargins="0"/>
      <autoFilter ref="A10:H223">
        <filterColumn colId="4">
          <filters>
            <filter val="0100000000"/>
            <filter val="0200000000"/>
            <filter val="0400000000"/>
            <filter val="0500000000"/>
            <filter val="070000000"/>
            <filter val="0700000000"/>
            <filter val="090000000"/>
          </filters>
        </filterColumn>
      </autoFilter>
    </customSheetView>
    <customSheetView guid="{E174612B-43F1-44FB-9D84-33D2477DA935}" showRuler="0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4"/>
      <headerFooter alignWithMargins="0"/>
    </customSheetView>
    <customSheetView guid="{57844251-B758-4481-8918-10B3DC9EDEC9}">
      <selection activeCell="H102" sqref="H102"/>
      <pageMargins left="0.19685039370078741" right="0.19685039370078741" top="0" bottom="7.874015748031496E-2" header="0.11811023622047245" footer="0.11811023622047245"/>
      <pageSetup paperSize="9" firstPageNumber="82" fitToHeight="0" orientation="portrait" r:id="rId5"/>
      <headerFooter alignWithMargins="0"/>
    </customSheetView>
    <customSheetView guid="{0FBBC42C-2EE2-4818-A608-26471E234100}" showRuler="0" topLeftCell="A37">
      <selection activeCell="G56" sqref="G56"/>
      <pageMargins left="0.19685039370078741" right="0.19685039370078741" top="0" bottom="7.874015748031496E-2" header="0.11811023622047245" footer="0.11811023622047245"/>
      <pageSetup paperSize="9" firstPageNumber="82" fitToHeight="0" orientation="portrait" r:id="rId6"/>
      <headerFooter alignWithMargins="0"/>
    </customSheetView>
    <customSheetView guid="{36478EFE-DDFF-4CC3-A0EE-AB3E13284FF8}" showRuler="0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7"/>
      <headerFooter alignWithMargins="0"/>
    </customSheetView>
    <customSheetView guid="{F302894A-CF82-456A-A20A-50CE2A9DD3D8}" showRuler="0" topLeftCell="C7">
      <pane ySplit="6.6470588235294121" topLeftCell="A442" activePane="bottomLeft"/>
      <selection pane="bottomLeft" activeCell="C383" sqref="C383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8"/>
      <headerFooter alignWithMargins="0"/>
    </customSheetView>
    <customSheetView guid="{6646D18D-37BA-4A1B-B8A1-44C68A7B234E}" showRuler="0" topLeftCell="A4">
      <pane ySplit="6.8691588785046731" topLeftCell="A490" activePane="bottomLeft"/>
      <selection pane="bottomLeft" activeCell="H501" sqref="H501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9"/>
      <headerFooter alignWithMargins="0"/>
    </customSheetView>
    <customSheetView guid="{4AFE580B-5859-43EA-97A2-5651E4714E35}" showRuler="0">
      <pane ySplit="9.3925233644859816" topLeftCell="A307" activePane="bottomLeft"/>
      <selection pane="bottomLeft" activeCell="H288" sqref="H288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0"/>
      <headerFooter alignWithMargins="0"/>
    </customSheetView>
    <customSheetView guid="{F21A4357-4490-4DC5-AD5F-D74077CDC8A9}" showPageBreaks="1" showRuler="0" topLeftCell="A450">
      <selection activeCell="A465" sqref="A465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1"/>
      <headerFooter alignWithMargins="0"/>
    </customSheetView>
    <customSheetView guid="{C9E7C3F5-D873-4B13-B6C1-5028AF66D368}" showPageBreaks="1" showRuler="0">
      <selection activeCell="G4" sqref="G4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2"/>
      <headerFooter alignWithMargins="0"/>
    </customSheetView>
    <customSheetView guid="{29832ADE-E753-4B19-A9AD-744B0F1D561C}" showPageBreaks="1" showRuler="0">
      <selection activeCell="A5" sqref="A5:H5"/>
      <pageMargins left="0.19685039370078741" right="0.19685039370078741" top="0" bottom="7.874015748031496E-2" header="0.11811023622047245" footer="0.11811023622047245"/>
      <pageSetup paperSize="9" firstPageNumber="82" fitToHeight="0" orientation="portrait" r:id="rId13"/>
      <headerFooter alignWithMargins="0"/>
    </customSheetView>
    <customSheetView guid="{CF820AF5-4BA7-438F-997C-2DECDEF7692C}" showPageBreaks="1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14"/>
      <headerFooter alignWithMargins="0"/>
    </customSheetView>
    <customSheetView guid="{0ACD4CF0-131D-4AF9-8EA8-EB7D45CA4E62}" showPageBreaks="1" hiddenRows="1" showRuler="0" topLeftCell="A50">
      <selection activeCell="K69" sqref="K69"/>
      <pageMargins left="0.19685039370078741" right="0.19685039370078741" top="0" bottom="7.874015748031496E-2" header="0.11811023622047245" footer="0.11811023622047245"/>
      <pageSetup paperSize="9" firstPageNumber="82" fitToHeight="0" orientation="portrait" r:id="rId15"/>
      <headerFooter alignWithMargins="0"/>
    </customSheetView>
    <customSheetView guid="{904EEE15-F689-401B-A578-41B4FD2E001F}" showPageBreaks="1" topLeftCell="A233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16"/>
      <headerFooter alignWithMargins="0"/>
    </customSheetView>
    <customSheetView guid="{37E59057-FA9A-4499-A67F-A3B4FE9F3836}" topLeftCell="A22">
      <selection activeCell="B29" sqref="B29:E29"/>
      <pageMargins left="0.19685039370078741" right="0.19685039370078741" top="0" bottom="7.874015748031496E-2" header="0.11811023622047245" footer="0.11811023622047245"/>
      <pageSetup paperSize="9" firstPageNumber="82" fitToHeight="0" orientation="portrait" r:id="rId17"/>
      <headerFooter alignWithMargins="0"/>
    </customSheetView>
    <customSheetView guid="{1907A0D4-1A04-46C7-BA13-828BC6B0DA3F}">
      <selection activeCell="N21" sqref="N21"/>
      <pageMargins left="0.19685039370078741" right="0.19685039370078741" top="0" bottom="7.874015748031496E-2" header="0.11811023622047245" footer="0.11811023622047245"/>
      <pageSetup paperSize="9" firstPageNumber="82" fitToHeight="0" orientation="landscape" r:id="rId18"/>
      <headerFooter alignWithMargins="0"/>
    </customSheetView>
    <customSheetView guid="{92CDF3B4-C714-4C4F-B6E7-8E2145A85B5B}" showPageBreaks="1" fitToPage="1" printArea="1" hiddenRows="1" view="pageBreakPreview" topLeftCell="A10">
      <selection activeCell="E166" sqref="E166:G171"/>
      <pageMargins left="0.19685039370078741" right="0.19685039370078741" top="0" bottom="7.874015748031496E-2" header="0.11811023622047245" footer="0.11811023622047245"/>
      <pageSetup paperSize="9" scale="85" firstPageNumber="82" fitToHeight="7" orientation="portrait" r:id="rId19"/>
      <headerFooter alignWithMargins="0"/>
    </customSheetView>
    <customSheetView guid="{4F39DA5C-9059-406E-9F89-B6E20F660542}" showPageBreaks="1" fitToPage="1" printArea="1" showAutoFilter="1" view="pageBreakPreview" topLeftCell="A88">
      <selection activeCell="A91" sqref="A91"/>
      <pageMargins left="0.43307086614173229" right="0.19685039370078741" top="0" bottom="7.874015748031496E-2" header="0.11811023622047245" footer="0.11811023622047245"/>
      <pageSetup paperSize="9" scale="70" firstPageNumber="82" fitToHeight="6" orientation="portrait" r:id="rId20"/>
      <headerFooter alignWithMargins="0"/>
      <autoFilter ref="A10:H249"/>
    </customSheetView>
  </customSheetViews>
  <mergeCells count="5">
    <mergeCell ref="A5:H5"/>
    <mergeCell ref="A8:H8"/>
    <mergeCell ref="A9:H9"/>
    <mergeCell ref="A6:H6"/>
    <mergeCell ref="A7:H7"/>
  </mergeCells>
  <phoneticPr fontId="0" type="noConversion"/>
  <pageMargins left="0.43307086614173229" right="0.19685039370078741" top="0" bottom="7.874015748031496E-2" header="0.11811023622047245" footer="0.11811023622047245"/>
  <pageSetup paperSize="9" scale="69" firstPageNumber="82" fitToHeight="6" orientation="portrait" r:id="rId2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7" sqref="P28:P37"/>
    </sheetView>
  </sheetViews>
  <sheetFormatPr defaultRowHeight="12.75"/>
  <sheetData/>
  <customSheetViews>
    <customSheetView guid="{5632CF48-BE20-4FB8-A455-A976831B5066}" showPageBreaks="1">
      <selection activeCell="P37" sqref="P28:P37"/>
      <pageMargins left="0.7" right="0.7" top="0.75" bottom="0.75" header="0.3" footer="0.3"/>
      <pageSetup paperSize="9" orientation="portrait" verticalDpi="0" r:id="rId1"/>
    </customSheetView>
    <customSheetView guid="{AA7238AC-C816-4CF4-B1A8-665470F75E02}">
      <selection activeCell="P37" sqref="P28:P37"/>
      <pageMargins left="0.7" right="0.7" top="0.75" bottom="0.75" header="0.3" footer="0.3"/>
    </customSheetView>
    <customSheetView guid="{814DCA95-BDDD-4D03-92BE-5D18843FD74B}">
      <selection activeCell="P37" sqref="P28:P37"/>
      <pageMargins left="0.7" right="0.7" top="0.75" bottom="0.75" header="0.3" footer="0.3"/>
    </customSheetView>
    <customSheetView guid="{E174612B-43F1-44FB-9D84-33D2477DA935}" showRuler="0">
      <selection activeCell="J17" sqref="J17"/>
      <pageMargins left="0.7" right="0.7" top="0.75" bottom="0.75" header="0.3" footer="0.3"/>
      <headerFooter alignWithMargins="0"/>
    </customSheetView>
    <customSheetView guid="{57844251-B758-4481-8918-10B3DC9EDEC9}">
      <selection activeCell="J17" sqref="J17"/>
      <pageMargins left="0.7" right="0.7" top="0.75" bottom="0.75" header="0.3" footer="0.3"/>
    </customSheetView>
    <customSheetView guid="{0ACD4CF0-131D-4AF9-8EA8-EB7D45CA4E62}">
      <selection activeCell="J17" sqref="J17"/>
      <pageMargins left="0.7" right="0.7" top="0.75" bottom="0.75" header="0.3" footer="0.3"/>
    </customSheetView>
    <customSheetView guid="{904EEE15-F689-401B-A578-41B4FD2E001F}">
      <selection activeCell="J17" sqref="J17"/>
      <pageMargins left="0.7" right="0.7" top="0.75" bottom="0.75" header="0.3" footer="0.3"/>
    </customSheetView>
    <customSheetView guid="{37E59057-FA9A-4499-A67F-A3B4FE9F3836}">
      <selection activeCell="J17" sqref="J17"/>
      <pageMargins left="0.7" right="0.7" top="0.75" bottom="0.75" header="0.3" footer="0.3"/>
    </customSheetView>
    <customSheetView guid="{1907A0D4-1A04-46C7-BA13-828BC6B0DA3F}">
      <selection activeCell="J17" sqref="J17"/>
      <pageMargins left="0.7" right="0.7" top="0.75" bottom="0.75" header="0.3" footer="0.3"/>
    </customSheetView>
    <customSheetView guid="{92CDF3B4-C714-4C4F-B6E7-8E2145A85B5B}">
      <selection activeCell="J17" sqref="J17"/>
      <pageMargins left="0.7" right="0.7" top="0.75" bottom="0.75" header="0.3" footer="0.3"/>
    </customSheetView>
    <customSheetView guid="{4F39DA5C-9059-406E-9F89-B6E20F660542}">
      <selection activeCell="P37" sqref="P28:P37"/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Функцион2019</vt:lpstr>
      <vt:lpstr>Вед2019</vt:lpstr>
      <vt:lpstr>Лист1</vt:lpstr>
      <vt:lpstr>Вед2019!Область_печати</vt:lpstr>
    </vt:vector>
  </TitlesOfParts>
  <Company>Департамент финансов ХМАО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Юрист</cp:lastModifiedBy>
  <cp:lastPrinted>2019-06-10T06:30:04Z</cp:lastPrinted>
  <dcterms:created xsi:type="dcterms:W3CDTF">2007-09-13T08:10:13Z</dcterms:created>
  <dcterms:modified xsi:type="dcterms:W3CDTF">2019-06-10T06:31:08Z</dcterms:modified>
</cp:coreProperties>
</file>