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definedNames>
    <definedName name="_xlnm.Print_Area" localSheetId="0">Расходы!$A$1:$K$187</definedName>
  </definedNames>
  <calcPr calcId="124519" refMode="R1C1"/>
</workbook>
</file>

<file path=xl/calcChain.xml><?xml version="1.0" encoding="utf-8"?>
<calcChain xmlns="http://schemas.openxmlformats.org/spreadsheetml/2006/main">
  <c r="H94" i="1"/>
  <c r="H95"/>
  <c r="H96"/>
  <c r="H97"/>
  <c r="H98"/>
  <c r="H99"/>
  <c r="H103"/>
  <c r="H104"/>
  <c r="H109"/>
  <c r="H110"/>
  <c r="H111"/>
  <c r="H11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K65" s="1"/>
  <c r="H66"/>
  <c r="K66" s="1"/>
  <c r="H67"/>
  <c r="K67" s="1"/>
  <c r="H68"/>
  <c r="K68" s="1"/>
  <c r="H69"/>
  <c r="K69" s="1"/>
  <c r="H70"/>
  <c r="K70" s="1"/>
  <c r="H71"/>
  <c r="K71" s="1"/>
  <c r="H72"/>
  <c r="H73"/>
  <c r="K73" s="1"/>
  <c r="K72" s="1"/>
  <c r="H74"/>
  <c r="K74" s="1"/>
  <c r="H75"/>
  <c r="K75" s="1"/>
  <c r="H76"/>
  <c r="K76" s="1"/>
  <c r="H77"/>
  <c r="K77" s="1"/>
  <c r="H78"/>
  <c r="K78" s="1"/>
  <c r="H79"/>
  <c r="K79" s="1"/>
  <c r="H80"/>
  <c r="K80" s="1"/>
  <c r="H81"/>
  <c r="K81" s="1"/>
  <c r="H82"/>
  <c r="H83"/>
  <c r="H84"/>
  <c r="H85"/>
  <c r="H86"/>
  <c r="H87"/>
  <c r="H88"/>
  <c r="H89"/>
  <c r="H90"/>
  <c r="H91"/>
  <c r="H92"/>
  <c r="H93"/>
  <c r="H100"/>
  <c r="H101"/>
  <c r="H102"/>
  <c r="H105"/>
  <c r="H106"/>
  <c r="H107"/>
  <c r="H108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K8" l="1"/>
  <c r="K187" s="1"/>
</calcChain>
</file>

<file path=xl/sharedStrings.xml><?xml version="1.0" encoding="utf-8"?>
<sst xmlns="http://schemas.openxmlformats.org/spreadsheetml/2006/main" count="916" uniqueCount="198">
  <si>
    <t>Рапределение бюджетных ассигнований по разделам, подразделам, целевым статьям (муниципальным программам поселения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</t>
  </si>
  <si>
    <t/>
  </si>
  <si>
    <t>на 2020 год</t>
  </si>
  <si>
    <t>Наименование</t>
  </si>
  <si>
    <t>Код по бюджетной классификации</t>
  </si>
  <si>
    <t>КЦСР</t>
  </si>
  <si>
    <t>КВР</t>
  </si>
  <si>
    <t>1</t>
  </si>
  <si>
    <t>2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</si>
  <si>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</si>
  <si>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</si>
  <si>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</si>
  <si>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</si>
  <si>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</si>
  <si>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</si>
  <si>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</si>
  <si>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</si>
  <si>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</si>
  <si>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</si>
  <si>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</si>
  <si>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</si>
  <si>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</si>
  <si>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</si>
  <si>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0700102040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</si>
  <si>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</si>
  <si>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</si>
  <si>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</si>
  <si>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</si>
  <si>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</si>
  <si>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</si>
  <si>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</si>
  <si>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материально-техническое обеспечение подготовки и проведения муниципальных выборов</t>
  </si>
  <si>
    <t>0700679991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</si>
  <si>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</si>
  <si>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</si>
  <si>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</si>
  <si>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</si>
  <si>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</si>
  <si>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Непрограммные расходы</t>
  </si>
  <si>
    <t>6000000000</t>
  </si>
  <si>
    <t>Резервный фонд</t>
  </si>
  <si>
    <t>6000007050</t>
  </si>
  <si>
    <t>Резервные средства</t>
  </si>
  <si>
    <t>870</t>
  </si>
  <si>
    <t>Другие общегосударственные вопросы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</si>
  <si>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</si>
  <si>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</si>
  <si>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</si>
  <si>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</si>
  <si>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</si>
  <si>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</si>
  <si>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</si>
  <si>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</si>
  <si>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</si>
  <si>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</si>
  <si>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</si>
  <si>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</si>
  <si>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</si>
  <si>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</si>
  <si>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</si>
  <si>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</si>
  <si>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</si>
  <si>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</si>
  <si>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</si>
  <si>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</si>
  <si>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</si>
  <si>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</si>
  <si>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0800200590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</si>
  <si>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</si>
  <si>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</si>
  <si>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</si>
  <si>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</si>
  <si>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</si>
  <si>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</si>
  <si>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</si>
  <si>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</si>
  <si>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</si>
  <si>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</si>
  <si>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</si>
  <si>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</si>
  <si>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</si>
  <si>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Органы юстиции</t>
  </si>
  <si>
    <t>Основное мероприятие "Государственная регистрация актов гражданского состояния"</t>
  </si>
  <si>
    <t>0700300000</t>
  </si>
  <si>
    <t xml:space="preserve">Субвенция на осуществление переданных органам государственной власти субъектов РФ в соотвествии с п. 1 ст. 4 ФЗ от 15.11.1997 года №143-ФЗ " Об актах гражданского состояния" полномочий РФ на госудаственную регистрацию актов гражданского состояния" (фед. бюджет) </t>
  </si>
  <si>
    <t>0700359300</t>
  </si>
  <si>
    <t>Субвенция на осуществление переданных органам государственной власти субъектов РФ в соотвествии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</si>
  <si>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</si>
  <si>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</si>
  <si>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экстремизма, гармонизация межэтнических и межкультурных отношений, укрепление толерантности и профилактики правонарушений в сельском поселении Мулымья на 2020 – 2025 года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</si>
  <si>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</si>
  <si>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</si>
  <si>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</si>
  <si>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</si>
  <si>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</si>
  <si>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Мероприятия по созданию условий для деятельности народных дружин (софинансирование)</t>
  </si>
  <si>
    <t>01003S2300</t>
  </si>
  <si>
    <t>НАЦИОНАЛЬНАЯ ЭКОНОМИКА</t>
  </si>
  <si>
    <t>Общеэкономические вопросы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</si>
  <si>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</si>
  <si>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</si>
  <si>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Расходы на реализацию мероприятий по содействию трудоустройству граждан</t>
  </si>
  <si>
    <t>0800375060</t>
  </si>
  <si>
    <t>Расходы на реализацию мероприятий по содействию трудоустройству граждан  (бюджет автон. округа)</t>
  </si>
  <si>
    <t>0800385060</t>
  </si>
  <si>
    <t>Дорожное хозяйство (дорожные фонды)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</si>
  <si>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</si>
  <si>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</si>
  <si>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</si>
  <si>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</si>
  <si>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</si>
  <si>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</si>
  <si>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</si>
  <si>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</si>
  <si>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</si>
  <si>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</si>
  <si>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Связь и информатика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</si>
  <si>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</si>
  <si>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</si>
  <si>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</si>
  <si>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</si>
  <si>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Жилищное хозяйство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</si>
  <si>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</si>
  <si>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0900000000</t>
  </si>
  <si>
    <t>Основное мероприятие "Ремонт муниципального имущества"</t>
  </si>
  <si>
    <t>0900100000</t>
  </si>
  <si>
    <t>Расходы на капитальный ремонт государственного жилищного фонда субъектов РФ и муниципального жилищного фонда</t>
  </si>
  <si>
    <t>0900103520</t>
  </si>
  <si>
    <t>Коммунальное хозяйство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</si>
  <si>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</si>
  <si>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</si>
  <si>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на реализацию полномочий в сфере жилищно-коммунального хозяйства (бюджет автономного округа)</t>
  </si>
  <si>
    <t>0700582591</t>
  </si>
  <si>
    <t>Расходы на реализацию полномочий в сфере жилищно-коммунального хозяйства (софинансирование)</t>
  </si>
  <si>
    <t>07005S2591</t>
  </si>
  <si>
    <t>Благоустройство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</si>
  <si>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</si>
  <si>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</si>
  <si>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меропритяие "Содержание мест захоронения"</t>
  </si>
  <si>
    <t>0200100000</t>
  </si>
  <si>
    <t>Расходы на мероприятия по благоустройству поселения</t>
  </si>
  <si>
    <t>0200176500</t>
  </si>
  <si>
    <t>Основное мероприятие "Прочее благоустройство"</t>
  </si>
  <si>
    <t>0200300000</t>
  </si>
  <si>
    <t>0200376500</t>
  </si>
  <si>
    <t>Муниципальная программа "Развитие гражданского общества в сельском поселении Мулымья на 2020-2025 годы и на период до 2030 года</t>
  </si>
  <si>
    <t>0300000000</t>
  </si>
  <si>
    <t>Основное мероприятие "Стимулирование 
развития практик инициативного бюджетирования"</t>
  </si>
  <si>
    <t>0300100000</t>
  </si>
  <si>
    <t>Мероприятия на содействие развитию исторических и иных местных традиций</t>
  </si>
  <si>
    <t>0300182420</t>
  </si>
  <si>
    <t>Софинансирование мероприятия на содействие развитию исторических и иных местных традиций</t>
  </si>
  <si>
    <t>03001S2420</t>
  </si>
  <si>
    <t>Другие вопросы в области жилищно-коммунального хозяйства</t>
  </si>
  <si>
    <t>0700502040</t>
  </si>
  <si>
    <t>ОБРАЗОВАНИЕ</t>
  </si>
  <si>
    <t>Молодежная политика</t>
  </si>
  <si>
    <t>Расходы по обеспечению переданных полномочий</t>
  </si>
  <si>
    <t>0700500540</t>
  </si>
  <si>
    <t>КУЛЬТУРА, КИНЕМАТОГРАФИЯ</t>
  </si>
  <si>
    <t>Культура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</si>
  <si>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</si>
  <si>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</si>
  <si>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деятельности муниципального учреждения"</t>
  </si>
  <si>
    <t>0500100000</t>
  </si>
  <si>
    <t>0500100590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</si>
  <si>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</si>
  <si>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</si>
  <si>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СОЦИАЛЬНАЯ ПОЛИТИКА</t>
  </si>
  <si>
    <t>Пенсионное обеспечение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</si>
  <si>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</si>
  <si>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</si>
  <si>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</si>
  <si>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</si>
  <si>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</si>
  <si>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</si>
  <si>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</si>
  <si>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</si>
  <si>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Итого</t>
  </si>
  <si>
    <t xml:space="preserve">В том числе за счет субвенций </t>
  </si>
  <si>
    <t>Приложение №3                                             к решению Совета депутатов                      от 17.01.2020 года № 95</t>
  </si>
  <si>
    <t>ПР</t>
  </si>
  <si>
    <t>00</t>
  </si>
  <si>
    <t>02</t>
  </si>
  <si>
    <t>01</t>
  </si>
  <si>
    <t>04</t>
  </si>
  <si>
    <t>07</t>
  </si>
  <si>
    <t>08</t>
  </si>
  <si>
    <t>09</t>
  </si>
  <si>
    <t>10</t>
  </si>
  <si>
    <t>11</t>
  </si>
  <si>
    <t>13</t>
  </si>
  <si>
    <t>03</t>
  </si>
  <si>
    <t>14</t>
  </si>
  <si>
    <t>05</t>
  </si>
  <si>
    <t>Рз</t>
  </si>
  <si>
    <t>2020 год</t>
  </si>
  <si>
    <t>рублей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</si>
</sst>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_ ;\-#,##0\ "/>
  </numFmts>
  <fonts count="9">
    <font>
      <sz val="10"/>
      <color indexed="64"/>
      <name val="Arial"/>
      <charset val="1"/>
    </font>
    <font>
      <b/>
      <sz val="11"/>
      <color indexed="8"/>
      <name val="Tahoma"/>
      <charset val="1"/>
    </font>
    <font>
      <sz val="8"/>
      <color indexed="8"/>
      <name val="Tahoma"/>
      <charset val="1"/>
    </font>
    <font>
      <b/>
      <sz val="10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sz val="8"/>
      <color indexed="8"/>
      <name val="Tahoma"/>
      <family val="2"/>
      <charset val="204"/>
    </font>
    <font>
      <sz val="6"/>
      <color indexed="8"/>
      <name val="Tahoma"/>
      <family val="2"/>
      <charset val="204"/>
    </font>
    <font>
      <sz val="6"/>
      <color indexed="64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4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5" fillId="0" borderId="0" xfId="0" applyNumberFormat="1" applyFont="1" applyAlignment="1">
      <alignment horizontal="right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194"/>
  <sheetViews>
    <sheetView tabSelected="1" view="pageBreakPreview" topLeftCell="A91" zoomScaleSheetLayoutView="100" workbookViewId="0">
      <selection activeCell="H95" sqref="H95:J95"/>
    </sheetView>
  </sheetViews>
  <sheetFormatPr defaultRowHeight="12.75"/>
  <cols>
    <col min="1" max="1" width="18.7109375" style="1" customWidth="1"/>
    <col min="2" max="2" width="23.7109375" style="1" customWidth="1"/>
    <col min="3" max="3" width="6.28515625" style="1" customWidth="1"/>
    <col min="4" max="4" width="7.5703125" style="1" customWidth="1"/>
    <col min="5" max="5" width="10.7109375" style="1" customWidth="1"/>
    <col min="6" max="6" width="6.7109375" style="1" customWidth="1"/>
    <col min="7" max="7" width="1.7109375" style="1" customWidth="1"/>
    <col min="8" max="8" width="4.7109375" style="1" customWidth="1"/>
    <col min="9" max="9" width="7.7109375" style="1" customWidth="1"/>
    <col min="10" max="10" width="8" style="1" customWidth="1"/>
    <col min="11" max="11" width="13.85546875" customWidth="1"/>
  </cols>
  <sheetData>
    <row r="1" spans="1:11" ht="36.75" customHeight="1">
      <c r="I1" s="26" t="s">
        <v>180</v>
      </c>
      <c r="J1" s="26"/>
      <c r="K1" s="26"/>
    </row>
    <row r="2" spans="1:11" s="1" customFormat="1" ht="66.7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1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s="1" customFormat="1" ht="14.1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8" t="s">
        <v>197</v>
      </c>
    </row>
    <row r="5" spans="1:11" s="1" customFormat="1" ht="24.95" customHeight="1">
      <c r="A5" s="16" t="s">
        <v>3</v>
      </c>
      <c r="B5" s="16"/>
      <c r="C5" s="16" t="s">
        <v>4</v>
      </c>
      <c r="D5" s="16"/>
      <c r="E5" s="16"/>
      <c r="F5" s="16"/>
      <c r="G5" s="16"/>
      <c r="H5" s="17" t="s">
        <v>196</v>
      </c>
      <c r="I5" s="16"/>
      <c r="J5" s="16"/>
      <c r="K5" s="22" t="s">
        <v>179</v>
      </c>
    </row>
    <row r="6" spans="1:11" s="1" customFormat="1" ht="14.1" customHeight="1">
      <c r="A6" s="16"/>
      <c r="B6" s="16"/>
      <c r="C6" s="9" t="s">
        <v>195</v>
      </c>
      <c r="D6" s="9" t="s">
        <v>181</v>
      </c>
      <c r="E6" s="9" t="s">
        <v>5</v>
      </c>
      <c r="F6" s="16" t="s">
        <v>6</v>
      </c>
      <c r="G6" s="16"/>
      <c r="H6" s="16"/>
      <c r="I6" s="16"/>
      <c r="J6" s="16"/>
      <c r="K6" s="22"/>
    </row>
    <row r="7" spans="1:11" s="7" customFormat="1" ht="14.1" customHeight="1">
      <c r="A7" s="18" t="s">
        <v>7</v>
      </c>
      <c r="B7" s="18"/>
      <c r="C7" s="10" t="s">
        <v>8</v>
      </c>
      <c r="D7" s="10">
        <v>3</v>
      </c>
      <c r="E7" s="10">
        <v>4</v>
      </c>
      <c r="F7" s="18">
        <v>5</v>
      </c>
      <c r="G7" s="18"/>
      <c r="H7" s="18">
        <v>6</v>
      </c>
      <c r="I7" s="18"/>
      <c r="J7" s="18"/>
      <c r="K7" s="11">
        <v>7</v>
      </c>
    </row>
    <row r="8" spans="1:11" s="1" customFormat="1" ht="14.1" customHeight="1">
      <c r="A8" s="23" t="s">
        <v>9</v>
      </c>
      <c r="B8" s="23"/>
      <c r="C8" s="6" t="s">
        <v>184</v>
      </c>
      <c r="D8" s="6" t="s">
        <v>182</v>
      </c>
      <c r="E8" s="12" t="s">
        <v>1</v>
      </c>
      <c r="F8" s="24" t="s">
        <v>1</v>
      </c>
      <c r="G8" s="24"/>
      <c r="H8" s="25">
        <f>26956583.92</f>
        <v>26956583.920000002</v>
      </c>
      <c r="I8" s="25"/>
      <c r="J8" s="25"/>
      <c r="K8" s="13">
        <f>K65+K72</f>
        <v>487976.83</v>
      </c>
    </row>
    <row r="9" spans="1:11" s="1" customFormat="1" ht="33.950000000000003" customHeight="1">
      <c r="A9" s="23" t="s">
        <v>10</v>
      </c>
      <c r="B9" s="23"/>
      <c r="C9" s="6" t="s">
        <v>184</v>
      </c>
      <c r="D9" s="6" t="s">
        <v>183</v>
      </c>
      <c r="E9" s="12" t="s">
        <v>1</v>
      </c>
      <c r="F9" s="24" t="s">
        <v>1</v>
      </c>
      <c r="G9" s="24"/>
      <c r="H9" s="25">
        <f t="shared" ref="H9:H14" si="0">1798555.43</f>
        <v>1798555.43</v>
      </c>
      <c r="I9" s="25"/>
      <c r="J9" s="25"/>
      <c r="K9" s="14"/>
    </row>
    <row r="10" spans="1:11" s="1" customFormat="1" ht="33.950000000000003" customHeight="1">
      <c r="A10" s="23" t="s">
        <v>11</v>
      </c>
      <c r="B10" s="23"/>
      <c r="C10" s="6" t="s">
        <v>184</v>
      </c>
      <c r="D10" s="6" t="s">
        <v>183</v>
      </c>
      <c r="E10" s="12" t="s">
        <v>12</v>
      </c>
      <c r="F10" s="24" t="s">
        <v>1</v>
      </c>
      <c r="G10" s="24"/>
      <c r="H10" s="25">
        <f t="shared" si="0"/>
        <v>1798555.43</v>
      </c>
      <c r="I10" s="25"/>
      <c r="J10" s="25"/>
      <c r="K10" s="14"/>
    </row>
    <row r="11" spans="1:11" s="1" customFormat="1" ht="45" customHeight="1">
      <c r="A11" s="23" t="s">
        <v>13</v>
      </c>
      <c r="B11" s="23"/>
      <c r="C11" s="6" t="s">
        <v>184</v>
      </c>
      <c r="D11" s="6" t="s">
        <v>183</v>
      </c>
      <c r="E11" s="12" t="s">
        <v>14</v>
      </c>
      <c r="F11" s="24" t="s">
        <v>1</v>
      </c>
      <c r="G11" s="24"/>
      <c r="H11" s="25">
        <f t="shared" si="0"/>
        <v>1798555.43</v>
      </c>
      <c r="I11" s="25"/>
      <c r="J11" s="25"/>
      <c r="K11" s="14"/>
    </row>
    <row r="12" spans="1:11" s="1" customFormat="1" ht="24" customHeight="1">
      <c r="A12" s="23" t="s">
        <v>15</v>
      </c>
      <c r="B12" s="23"/>
      <c r="C12" s="6" t="s">
        <v>184</v>
      </c>
      <c r="D12" s="6" t="s">
        <v>183</v>
      </c>
      <c r="E12" s="12" t="s">
        <v>16</v>
      </c>
      <c r="F12" s="24" t="s">
        <v>1</v>
      </c>
      <c r="G12" s="24"/>
      <c r="H12" s="25">
        <f t="shared" si="0"/>
        <v>1798555.43</v>
      </c>
      <c r="I12" s="25"/>
      <c r="J12" s="25"/>
      <c r="K12" s="14"/>
    </row>
    <row r="13" spans="1:11" s="1" customFormat="1" ht="54.95" customHeight="1">
      <c r="A13" s="23" t="s">
        <v>17</v>
      </c>
      <c r="B13" s="23"/>
      <c r="C13" s="6" t="s">
        <v>184</v>
      </c>
      <c r="D13" s="6" t="s">
        <v>183</v>
      </c>
      <c r="E13" s="12" t="s">
        <v>16</v>
      </c>
      <c r="F13" s="24" t="s">
        <v>18</v>
      </c>
      <c r="G13" s="24"/>
      <c r="H13" s="25">
        <f t="shared" si="0"/>
        <v>1798555.43</v>
      </c>
      <c r="I13" s="25"/>
      <c r="J13" s="25"/>
      <c r="K13" s="14"/>
    </row>
    <row r="14" spans="1:11" s="1" customFormat="1" ht="24" customHeight="1">
      <c r="A14" s="23" t="s">
        <v>19</v>
      </c>
      <c r="B14" s="23"/>
      <c r="C14" s="6" t="s">
        <v>184</v>
      </c>
      <c r="D14" s="6" t="s">
        <v>183</v>
      </c>
      <c r="E14" s="12" t="s">
        <v>16</v>
      </c>
      <c r="F14" s="24" t="s">
        <v>20</v>
      </c>
      <c r="G14" s="24"/>
      <c r="H14" s="25">
        <f t="shared" si="0"/>
        <v>1798555.43</v>
      </c>
      <c r="I14" s="25"/>
      <c r="J14" s="25"/>
      <c r="K14" s="14"/>
    </row>
    <row r="15" spans="1:11" s="1" customFormat="1" ht="45" customHeight="1">
      <c r="A15" s="23" t="s">
        <v>21</v>
      </c>
      <c r="B15" s="23"/>
      <c r="C15" s="6" t="s">
        <v>184</v>
      </c>
      <c r="D15" s="6" t="s">
        <v>185</v>
      </c>
      <c r="E15" s="12" t="s">
        <v>1</v>
      </c>
      <c r="F15" s="24" t="s">
        <v>1</v>
      </c>
      <c r="G15" s="24"/>
      <c r="H15" s="25">
        <f>10134130.93</f>
        <v>10134130.93</v>
      </c>
      <c r="I15" s="25"/>
      <c r="J15" s="25"/>
      <c r="K15" s="14"/>
    </row>
    <row r="16" spans="1:11" s="1" customFormat="1" ht="33.950000000000003" customHeight="1">
      <c r="A16" s="23" t="s">
        <v>11</v>
      </c>
      <c r="B16" s="23"/>
      <c r="C16" s="6" t="s">
        <v>184</v>
      </c>
      <c r="D16" s="6" t="s">
        <v>185</v>
      </c>
      <c r="E16" s="12" t="s">
        <v>12</v>
      </c>
      <c r="F16" s="24" t="s">
        <v>1</v>
      </c>
      <c r="G16" s="24"/>
      <c r="H16" s="25">
        <f>10134130.93</f>
        <v>10134130.93</v>
      </c>
      <c r="I16" s="25"/>
      <c r="J16" s="25"/>
      <c r="K16" s="14"/>
    </row>
    <row r="17" spans="1:11" s="1" customFormat="1" ht="45" customHeight="1">
      <c r="A17" s="23" t="s">
        <v>13</v>
      </c>
      <c r="B17" s="23"/>
      <c r="C17" s="6" t="s">
        <v>184</v>
      </c>
      <c r="D17" s="6" t="s">
        <v>185</v>
      </c>
      <c r="E17" s="12" t="s">
        <v>14</v>
      </c>
      <c r="F17" s="24" t="s">
        <v>1</v>
      </c>
      <c r="G17" s="24"/>
      <c r="H17" s="25">
        <f>10134130.93</f>
        <v>10134130.93</v>
      </c>
      <c r="I17" s="25"/>
      <c r="J17" s="25"/>
      <c r="K17" s="14"/>
    </row>
    <row r="18" spans="1:11" s="1" customFormat="1" ht="24" customHeight="1">
      <c r="A18" s="23" t="s">
        <v>22</v>
      </c>
      <c r="B18" s="23"/>
      <c r="C18" s="6" t="s">
        <v>184</v>
      </c>
      <c r="D18" s="6" t="s">
        <v>185</v>
      </c>
      <c r="E18" s="12" t="s">
        <v>23</v>
      </c>
      <c r="F18" s="24" t="s">
        <v>1</v>
      </c>
      <c r="G18" s="24"/>
      <c r="H18" s="25">
        <f>10134130.93</f>
        <v>10134130.93</v>
      </c>
      <c r="I18" s="25"/>
      <c r="J18" s="25"/>
      <c r="K18" s="14"/>
    </row>
    <row r="19" spans="1:11" s="1" customFormat="1" ht="54.95" customHeight="1">
      <c r="A19" s="23" t="s">
        <v>17</v>
      </c>
      <c r="B19" s="23"/>
      <c r="C19" s="6" t="s">
        <v>184</v>
      </c>
      <c r="D19" s="6" t="s">
        <v>185</v>
      </c>
      <c r="E19" s="12" t="s">
        <v>23</v>
      </c>
      <c r="F19" s="24" t="s">
        <v>18</v>
      </c>
      <c r="G19" s="24"/>
      <c r="H19" s="25">
        <f>9810818.93</f>
        <v>9810818.9299999997</v>
      </c>
      <c r="I19" s="25"/>
      <c r="J19" s="25"/>
      <c r="K19" s="14"/>
    </row>
    <row r="20" spans="1:11" s="1" customFormat="1" ht="24" customHeight="1">
      <c r="A20" s="23" t="s">
        <v>19</v>
      </c>
      <c r="B20" s="23"/>
      <c r="C20" s="6" t="s">
        <v>184</v>
      </c>
      <c r="D20" s="6" t="s">
        <v>185</v>
      </c>
      <c r="E20" s="12" t="s">
        <v>23</v>
      </c>
      <c r="F20" s="24" t="s">
        <v>20</v>
      </c>
      <c r="G20" s="24"/>
      <c r="H20" s="25">
        <f>9810818.93</f>
        <v>9810818.9299999997</v>
      </c>
      <c r="I20" s="25"/>
      <c r="J20" s="25"/>
      <c r="K20" s="14"/>
    </row>
    <row r="21" spans="1:11" s="1" customFormat="1" ht="14.1" customHeight="1">
      <c r="A21" s="23" t="s">
        <v>24</v>
      </c>
      <c r="B21" s="23"/>
      <c r="C21" s="6" t="s">
        <v>184</v>
      </c>
      <c r="D21" s="6" t="s">
        <v>185</v>
      </c>
      <c r="E21" s="12" t="s">
        <v>23</v>
      </c>
      <c r="F21" s="24" t="s">
        <v>25</v>
      </c>
      <c r="G21" s="24"/>
      <c r="H21" s="25">
        <f>323312</f>
        <v>323312</v>
      </c>
      <c r="I21" s="25"/>
      <c r="J21" s="25"/>
      <c r="K21" s="14"/>
    </row>
    <row r="22" spans="1:11" s="1" customFormat="1" ht="14.1" customHeight="1">
      <c r="A22" s="23" t="s">
        <v>26</v>
      </c>
      <c r="B22" s="23"/>
      <c r="C22" s="6" t="s">
        <v>184</v>
      </c>
      <c r="D22" s="6" t="s">
        <v>185</v>
      </c>
      <c r="E22" s="12" t="s">
        <v>23</v>
      </c>
      <c r="F22" s="24" t="s">
        <v>27</v>
      </c>
      <c r="G22" s="24"/>
      <c r="H22" s="25">
        <f>323312</f>
        <v>323312</v>
      </c>
      <c r="I22" s="25"/>
      <c r="J22" s="25"/>
      <c r="K22" s="14"/>
    </row>
    <row r="23" spans="1:11" s="1" customFormat="1" ht="14.1" customHeight="1">
      <c r="A23" s="23" t="s">
        <v>28</v>
      </c>
      <c r="B23" s="23"/>
      <c r="C23" s="6" t="s">
        <v>184</v>
      </c>
      <c r="D23" s="6" t="s">
        <v>186</v>
      </c>
      <c r="E23" s="12" t="s">
        <v>1</v>
      </c>
      <c r="F23" s="24" t="s">
        <v>1</v>
      </c>
      <c r="G23" s="24"/>
      <c r="H23" s="25">
        <f t="shared" ref="H23:H28" si="1">691713</f>
        <v>691713</v>
      </c>
      <c r="I23" s="25"/>
      <c r="J23" s="25"/>
      <c r="K23" s="14"/>
    </row>
    <row r="24" spans="1:11" s="1" customFormat="1" ht="33.950000000000003" customHeight="1">
      <c r="A24" s="23" t="s">
        <v>11</v>
      </c>
      <c r="B24" s="23"/>
      <c r="C24" s="6" t="s">
        <v>184</v>
      </c>
      <c r="D24" s="6" t="s">
        <v>186</v>
      </c>
      <c r="E24" s="12" t="s">
        <v>12</v>
      </c>
      <c r="F24" s="24" t="s">
        <v>1</v>
      </c>
      <c r="G24" s="24"/>
      <c r="H24" s="25">
        <f t="shared" si="1"/>
        <v>691713</v>
      </c>
      <c r="I24" s="25"/>
      <c r="J24" s="25"/>
      <c r="K24" s="14"/>
    </row>
    <row r="25" spans="1:11" s="1" customFormat="1" ht="24" customHeight="1">
      <c r="A25" s="23" t="s">
        <v>29</v>
      </c>
      <c r="B25" s="23"/>
      <c r="C25" s="6" t="s">
        <v>184</v>
      </c>
      <c r="D25" s="6" t="s">
        <v>186</v>
      </c>
      <c r="E25" s="12" t="s">
        <v>30</v>
      </c>
      <c r="F25" s="24" t="s">
        <v>1</v>
      </c>
      <c r="G25" s="24"/>
      <c r="H25" s="25">
        <f t="shared" si="1"/>
        <v>691713</v>
      </c>
      <c r="I25" s="25"/>
      <c r="J25" s="25"/>
      <c r="K25" s="14"/>
    </row>
    <row r="26" spans="1:11" s="1" customFormat="1" ht="33.950000000000003" customHeight="1">
      <c r="A26" s="23" t="s">
        <v>31</v>
      </c>
      <c r="B26" s="23"/>
      <c r="C26" s="6" t="s">
        <v>184</v>
      </c>
      <c r="D26" s="6" t="s">
        <v>186</v>
      </c>
      <c r="E26" s="12" t="s">
        <v>32</v>
      </c>
      <c r="F26" s="24" t="s">
        <v>1</v>
      </c>
      <c r="G26" s="24"/>
      <c r="H26" s="25">
        <f t="shared" si="1"/>
        <v>691713</v>
      </c>
      <c r="I26" s="25"/>
      <c r="J26" s="25"/>
      <c r="K26" s="14"/>
    </row>
    <row r="27" spans="1:11" s="1" customFormat="1" ht="14.1" customHeight="1">
      <c r="A27" s="23" t="s">
        <v>33</v>
      </c>
      <c r="B27" s="23"/>
      <c r="C27" s="6" t="s">
        <v>184</v>
      </c>
      <c r="D27" s="6" t="s">
        <v>186</v>
      </c>
      <c r="E27" s="12" t="s">
        <v>32</v>
      </c>
      <c r="F27" s="24" t="s">
        <v>34</v>
      </c>
      <c r="G27" s="24"/>
      <c r="H27" s="25">
        <f t="shared" si="1"/>
        <v>691713</v>
      </c>
      <c r="I27" s="25"/>
      <c r="J27" s="25"/>
      <c r="K27" s="14"/>
    </row>
    <row r="28" spans="1:11" s="1" customFormat="1" ht="14.1" customHeight="1">
      <c r="A28" s="23" t="s">
        <v>35</v>
      </c>
      <c r="B28" s="23"/>
      <c r="C28" s="6" t="s">
        <v>184</v>
      </c>
      <c r="D28" s="6" t="s">
        <v>186</v>
      </c>
      <c r="E28" s="12" t="s">
        <v>32</v>
      </c>
      <c r="F28" s="24" t="s">
        <v>36</v>
      </c>
      <c r="G28" s="24"/>
      <c r="H28" s="25">
        <f t="shared" si="1"/>
        <v>691713</v>
      </c>
      <c r="I28" s="25"/>
      <c r="J28" s="25"/>
      <c r="K28" s="14"/>
    </row>
    <row r="29" spans="1:11" s="1" customFormat="1" ht="14.1" customHeight="1">
      <c r="A29" s="23" t="s">
        <v>37</v>
      </c>
      <c r="B29" s="23"/>
      <c r="C29" s="6" t="s">
        <v>184</v>
      </c>
      <c r="D29" s="6" t="s">
        <v>190</v>
      </c>
      <c r="E29" s="12" t="s">
        <v>1</v>
      </c>
      <c r="F29" s="24" t="s">
        <v>1</v>
      </c>
      <c r="G29" s="24"/>
      <c r="H29" s="25">
        <f t="shared" ref="H29:H33" si="2">100000</f>
        <v>100000</v>
      </c>
      <c r="I29" s="25"/>
      <c r="J29" s="25"/>
      <c r="K29" s="14"/>
    </row>
    <row r="30" spans="1:11" s="1" customFormat="1" ht="14.1" customHeight="1">
      <c r="A30" s="23" t="s">
        <v>38</v>
      </c>
      <c r="B30" s="23"/>
      <c r="C30" s="6" t="s">
        <v>184</v>
      </c>
      <c r="D30" s="6" t="s">
        <v>190</v>
      </c>
      <c r="E30" s="12" t="s">
        <v>39</v>
      </c>
      <c r="F30" s="24" t="s">
        <v>1</v>
      </c>
      <c r="G30" s="24"/>
      <c r="H30" s="25">
        <f t="shared" si="2"/>
        <v>100000</v>
      </c>
      <c r="I30" s="25"/>
      <c r="J30" s="25"/>
      <c r="K30" s="14"/>
    </row>
    <row r="31" spans="1:11" s="1" customFormat="1" ht="14.1" customHeight="1">
      <c r="A31" s="23" t="s">
        <v>40</v>
      </c>
      <c r="B31" s="23"/>
      <c r="C31" s="6" t="s">
        <v>184</v>
      </c>
      <c r="D31" s="6" t="s">
        <v>190</v>
      </c>
      <c r="E31" s="12" t="s">
        <v>41</v>
      </c>
      <c r="F31" s="24" t="s">
        <v>1</v>
      </c>
      <c r="G31" s="24"/>
      <c r="H31" s="25">
        <f t="shared" si="2"/>
        <v>100000</v>
      </c>
      <c r="I31" s="25"/>
      <c r="J31" s="25"/>
      <c r="K31" s="14"/>
    </row>
    <row r="32" spans="1:11" s="1" customFormat="1" ht="14.1" customHeight="1">
      <c r="A32" s="23" t="s">
        <v>33</v>
      </c>
      <c r="B32" s="23"/>
      <c r="C32" s="6" t="s">
        <v>184</v>
      </c>
      <c r="D32" s="6" t="s">
        <v>190</v>
      </c>
      <c r="E32" s="12" t="s">
        <v>41</v>
      </c>
      <c r="F32" s="24" t="s">
        <v>34</v>
      </c>
      <c r="G32" s="24"/>
      <c r="H32" s="25">
        <f t="shared" si="2"/>
        <v>100000</v>
      </c>
      <c r="I32" s="25"/>
      <c r="J32" s="25"/>
      <c r="K32" s="14"/>
    </row>
    <row r="33" spans="1:11" s="1" customFormat="1" ht="14.1" customHeight="1">
      <c r="A33" s="23" t="s">
        <v>42</v>
      </c>
      <c r="B33" s="23"/>
      <c r="C33" s="6" t="s">
        <v>184</v>
      </c>
      <c r="D33" s="6" t="s">
        <v>190</v>
      </c>
      <c r="E33" s="12" t="s">
        <v>41</v>
      </c>
      <c r="F33" s="24" t="s">
        <v>43</v>
      </c>
      <c r="G33" s="24"/>
      <c r="H33" s="25">
        <f t="shared" si="2"/>
        <v>100000</v>
      </c>
      <c r="I33" s="25"/>
      <c r="J33" s="25"/>
      <c r="K33" s="14"/>
    </row>
    <row r="34" spans="1:11" s="1" customFormat="1" ht="14.1" customHeight="1">
      <c r="A34" s="23" t="s">
        <v>44</v>
      </c>
      <c r="B34" s="23"/>
      <c r="C34" s="6" t="s">
        <v>184</v>
      </c>
      <c r="D34" s="6" t="s">
        <v>191</v>
      </c>
      <c r="E34" s="12" t="s">
        <v>1</v>
      </c>
      <c r="F34" s="24" t="s">
        <v>1</v>
      </c>
      <c r="G34" s="24"/>
      <c r="H34" s="25">
        <f>14232184.56</f>
        <v>14232184.560000001</v>
      </c>
      <c r="I34" s="25"/>
      <c r="J34" s="25"/>
      <c r="K34" s="14"/>
    </row>
    <row r="35" spans="1:11" s="1" customFormat="1" ht="33.950000000000003" customHeight="1">
      <c r="A35" s="23" t="s">
        <v>11</v>
      </c>
      <c r="B35" s="23"/>
      <c r="C35" s="6" t="s">
        <v>184</v>
      </c>
      <c r="D35" s="6" t="s">
        <v>191</v>
      </c>
      <c r="E35" s="12" t="s">
        <v>12</v>
      </c>
      <c r="F35" s="24" t="s">
        <v>1</v>
      </c>
      <c r="G35" s="24"/>
      <c r="H35" s="25">
        <f>486836.36</f>
        <v>486836.36</v>
      </c>
      <c r="I35" s="25"/>
      <c r="J35" s="25"/>
      <c r="K35" s="14"/>
    </row>
    <row r="36" spans="1:11" s="1" customFormat="1" ht="33.950000000000003" customHeight="1">
      <c r="A36" s="23" t="s">
        <v>45</v>
      </c>
      <c r="B36" s="23"/>
      <c r="C36" s="6" t="s">
        <v>184</v>
      </c>
      <c r="D36" s="6" t="s">
        <v>191</v>
      </c>
      <c r="E36" s="12" t="s">
        <v>46</v>
      </c>
      <c r="F36" s="24" t="s">
        <v>1</v>
      </c>
      <c r="G36" s="24"/>
      <c r="H36" s="25">
        <f>151800</f>
        <v>151800</v>
      </c>
      <c r="I36" s="25"/>
      <c r="J36" s="25"/>
      <c r="K36" s="14"/>
    </row>
    <row r="37" spans="1:11" s="1" customFormat="1" ht="14.1" customHeight="1">
      <c r="A37" s="23" t="s">
        <v>47</v>
      </c>
      <c r="B37" s="23"/>
      <c r="C37" s="6" t="s">
        <v>184</v>
      </c>
      <c r="D37" s="6" t="s">
        <v>191</v>
      </c>
      <c r="E37" s="12" t="s">
        <v>48</v>
      </c>
      <c r="F37" s="24" t="s">
        <v>1</v>
      </c>
      <c r="G37" s="24"/>
      <c r="H37" s="25">
        <f>151800</f>
        <v>151800</v>
      </c>
      <c r="I37" s="25"/>
      <c r="J37" s="25"/>
      <c r="K37" s="14"/>
    </row>
    <row r="38" spans="1:11" s="1" customFormat="1" ht="54.95" customHeight="1">
      <c r="A38" s="23" t="s">
        <v>17</v>
      </c>
      <c r="B38" s="23"/>
      <c r="C38" s="6" t="s">
        <v>184</v>
      </c>
      <c r="D38" s="6" t="s">
        <v>191</v>
      </c>
      <c r="E38" s="12" t="s">
        <v>48</v>
      </c>
      <c r="F38" s="24" t="s">
        <v>18</v>
      </c>
      <c r="G38" s="24"/>
      <c r="H38" s="25">
        <f>151800</f>
        <v>151800</v>
      </c>
      <c r="I38" s="25"/>
      <c r="J38" s="25"/>
      <c r="K38" s="14"/>
    </row>
    <row r="39" spans="1:11" s="1" customFormat="1" ht="24" customHeight="1">
      <c r="A39" s="23" t="s">
        <v>19</v>
      </c>
      <c r="B39" s="23"/>
      <c r="C39" s="6" t="s">
        <v>184</v>
      </c>
      <c r="D39" s="6" t="s">
        <v>191</v>
      </c>
      <c r="E39" s="12" t="s">
        <v>48</v>
      </c>
      <c r="F39" s="24" t="s">
        <v>20</v>
      </c>
      <c r="G39" s="24"/>
      <c r="H39" s="25">
        <f>151800</f>
        <v>151800</v>
      </c>
      <c r="I39" s="25"/>
      <c r="J39" s="25"/>
      <c r="K39" s="14"/>
    </row>
    <row r="40" spans="1:11" s="1" customFormat="1" ht="24" customHeight="1">
      <c r="A40" s="23" t="s">
        <v>49</v>
      </c>
      <c r="B40" s="23"/>
      <c r="C40" s="6" t="s">
        <v>184</v>
      </c>
      <c r="D40" s="6" t="s">
        <v>191</v>
      </c>
      <c r="E40" s="12" t="s">
        <v>50</v>
      </c>
      <c r="F40" s="24" t="s">
        <v>1</v>
      </c>
      <c r="G40" s="24"/>
      <c r="H40" s="25">
        <f>335036.36</f>
        <v>335036.36</v>
      </c>
      <c r="I40" s="25"/>
      <c r="J40" s="25"/>
      <c r="K40" s="14"/>
    </row>
    <row r="41" spans="1:11" s="1" customFormat="1" ht="14.1" customHeight="1">
      <c r="A41" s="23" t="s">
        <v>47</v>
      </c>
      <c r="B41" s="23"/>
      <c r="C41" s="6" t="s">
        <v>184</v>
      </c>
      <c r="D41" s="6" t="s">
        <v>191</v>
      </c>
      <c r="E41" s="12" t="s">
        <v>51</v>
      </c>
      <c r="F41" s="24" t="s">
        <v>1</v>
      </c>
      <c r="G41" s="24"/>
      <c r="H41" s="25">
        <f>335036.36</f>
        <v>335036.36</v>
      </c>
      <c r="I41" s="25"/>
      <c r="J41" s="25"/>
      <c r="K41" s="14"/>
    </row>
    <row r="42" spans="1:11" s="1" customFormat="1" ht="24" customHeight="1">
      <c r="A42" s="23" t="s">
        <v>52</v>
      </c>
      <c r="B42" s="23"/>
      <c r="C42" s="6" t="s">
        <v>184</v>
      </c>
      <c r="D42" s="6" t="s">
        <v>191</v>
      </c>
      <c r="E42" s="12" t="s">
        <v>51</v>
      </c>
      <c r="F42" s="24" t="s">
        <v>53</v>
      </c>
      <c r="G42" s="24"/>
      <c r="H42" s="25">
        <f>300036.36</f>
        <v>300036.36</v>
      </c>
      <c r="I42" s="25"/>
      <c r="J42" s="25"/>
      <c r="K42" s="14"/>
    </row>
    <row r="43" spans="1:11" s="1" customFormat="1" ht="24" customHeight="1">
      <c r="A43" s="23" t="s">
        <v>54</v>
      </c>
      <c r="B43" s="23"/>
      <c r="C43" s="6" t="s">
        <v>184</v>
      </c>
      <c r="D43" s="6" t="s">
        <v>191</v>
      </c>
      <c r="E43" s="12" t="s">
        <v>51</v>
      </c>
      <c r="F43" s="24" t="s">
        <v>55</v>
      </c>
      <c r="G43" s="24"/>
      <c r="H43" s="25">
        <f>300036.36</f>
        <v>300036.36</v>
      </c>
      <c r="I43" s="25"/>
      <c r="J43" s="25"/>
      <c r="K43" s="14"/>
    </row>
    <row r="44" spans="1:11" s="1" customFormat="1" ht="14.1" customHeight="1">
      <c r="A44" s="23" t="s">
        <v>33</v>
      </c>
      <c r="B44" s="23"/>
      <c r="C44" s="6" t="s">
        <v>184</v>
      </c>
      <c r="D44" s="6" t="s">
        <v>191</v>
      </c>
      <c r="E44" s="12" t="s">
        <v>51</v>
      </c>
      <c r="F44" s="24" t="s">
        <v>34</v>
      </c>
      <c r="G44" s="24"/>
      <c r="H44" s="25">
        <f>35000</f>
        <v>35000</v>
      </c>
      <c r="I44" s="25"/>
      <c r="J44" s="25"/>
      <c r="K44" s="14"/>
    </row>
    <row r="45" spans="1:11" s="1" customFormat="1" ht="14.1" customHeight="1">
      <c r="A45" s="23" t="s">
        <v>56</v>
      </c>
      <c r="B45" s="23"/>
      <c r="C45" s="6" t="s">
        <v>184</v>
      </c>
      <c r="D45" s="6" t="s">
        <v>191</v>
      </c>
      <c r="E45" s="12" t="s">
        <v>51</v>
      </c>
      <c r="F45" s="24" t="s">
        <v>57</v>
      </c>
      <c r="G45" s="24"/>
      <c r="H45" s="25">
        <f>35000</f>
        <v>35000</v>
      </c>
      <c r="I45" s="25"/>
      <c r="J45" s="25"/>
      <c r="K45" s="14"/>
    </row>
    <row r="46" spans="1:11" s="1" customFormat="1" ht="33.950000000000003" customHeight="1">
      <c r="A46" s="23" t="s">
        <v>58</v>
      </c>
      <c r="B46" s="23"/>
      <c r="C46" s="6" t="s">
        <v>184</v>
      </c>
      <c r="D46" s="6" t="s">
        <v>191</v>
      </c>
      <c r="E46" s="12" t="s">
        <v>59</v>
      </c>
      <c r="F46" s="24" t="s">
        <v>1</v>
      </c>
      <c r="G46" s="24"/>
      <c r="H46" s="25">
        <f>13745348.2</f>
        <v>13745348.199999999</v>
      </c>
      <c r="I46" s="25"/>
      <c r="J46" s="25"/>
      <c r="K46" s="14"/>
    </row>
    <row r="47" spans="1:11" s="1" customFormat="1" ht="45" customHeight="1">
      <c r="A47" s="23" t="s">
        <v>13</v>
      </c>
      <c r="B47" s="23"/>
      <c r="C47" s="6" t="s">
        <v>184</v>
      </c>
      <c r="D47" s="6" t="s">
        <v>191</v>
      </c>
      <c r="E47" s="12" t="s">
        <v>60</v>
      </c>
      <c r="F47" s="24" t="s">
        <v>1</v>
      </c>
      <c r="G47" s="24"/>
      <c r="H47" s="25">
        <f>9208978.08</f>
        <v>9208978.0800000001</v>
      </c>
      <c r="I47" s="25"/>
      <c r="J47" s="25"/>
      <c r="K47" s="14"/>
    </row>
    <row r="48" spans="1:11" s="1" customFormat="1" ht="24" customHeight="1">
      <c r="A48" s="23" t="s">
        <v>61</v>
      </c>
      <c r="B48" s="23"/>
      <c r="C48" s="6" t="s">
        <v>184</v>
      </c>
      <c r="D48" s="6" t="s">
        <v>191</v>
      </c>
      <c r="E48" s="12" t="s">
        <v>62</v>
      </c>
      <c r="F48" s="24" t="s">
        <v>1</v>
      </c>
      <c r="G48" s="24"/>
      <c r="H48" s="25">
        <f>9208978.08</f>
        <v>9208978.0800000001</v>
      </c>
      <c r="I48" s="25"/>
      <c r="J48" s="25"/>
      <c r="K48" s="14"/>
    </row>
    <row r="49" spans="1:11" s="1" customFormat="1" ht="54.95" customHeight="1">
      <c r="A49" s="23" t="s">
        <v>17</v>
      </c>
      <c r="B49" s="23"/>
      <c r="C49" s="6" t="s">
        <v>184</v>
      </c>
      <c r="D49" s="6" t="s">
        <v>191</v>
      </c>
      <c r="E49" s="12" t="s">
        <v>62</v>
      </c>
      <c r="F49" s="24" t="s">
        <v>18</v>
      </c>
      <c r="G49" s="24"/>
      <c r="H49" s="25">
        <f>9208978.08</f>
        <v>9208978.0800000001</v>
      </c>
      <c r="I49" s="25"/>
      <c r="J49" s="25"/>
      <c r="K49" s="14"/>
    </row>
    <row r="50" spans="1:11" s="1" customFormat="1" ht="14.1" customHeight="1">
      <c r="A50" s="23" t="s">
        <v>63</v>
      </c>
      <c r="B50" s="23"/>
      <c r="C50" s="6" t="s">
        <v>184</v>
      </c>
      <c r="D50" s="6" t="s">
        <v>191</v>
      </c>
      <c r="E50" s="12" t="s">
        <v>62</v>
      </c>
      <c r="F50" s="24" t="s">
        <v>64</v>
      </c>
      <c r="G50" s="24"/>
      <c r="H50" s="25">
        <f>9208978.08</f>
        <v>9208978.0800000001</v>
      </c>
      <c r="I50" s="25"/>
      <c r="J50" s="25"/>
      <c r="K50" s="14"/>
    </row>
    <row r="51" spans="1:11" s="1" customFormat="1" ht="33.950000000000003" customHeight="1">
      <c r="A51" s="23" t="s">
        <v>65</v>
      </c>
      <c r="B51" s="23"/>
      <c r="C51" s="6" t="s">
        <v>184</v>
      </c>
      <c r="D51" s="6" t="s">
        <v>191</v>
      </c>
      <c r="E51" s="12" t="s">
        <v>66</v>
      </c>
      <c r="F51" s="24" t="s">
        <v>1</v>
      </c>
      <c r="G51" s="24"/>
      <c r="H51" s="25">
        <f>150000</f>
        <v>150000</v>
      </c>
      <c r="I51" s="25"/>
      <c r="J51" s="25"/>
      <c r="K51" s="14"/>
    </row>
    <row r="52" spans="1:11" s="1" customFormat="1" ht="24" customHeight="1">
      <c r="A52" s="23" t="s">
        <v>61</v>
      </c>
      <c r="B52" s="23"/>
      <c r="C52" s="6" t="s">
        <v>184</v>
      </c>
      <c r="D52" s="6" t="s">
        <v>191</v>
      </c>
      <c r="E52" s="12" t="s">
        <v>67</v>
      </c>
      <c r="F52" s="24" t="s">
        <v>1</v>
      </c>
      <c r="G52" s="24"/>
      <c r="H52" s="25">
        <f>150000</f>
        <v>150000</v>
      </c>
      <c r="I52" s="25"/>
      <c r="J52" s="25"/>
      <c r="K52" s="14"/>
    </row>
    <row r="53" spans="1:11" s="1" customFormat="1" ht="54.95" customHeight="1">
      <c r="A53" s="23" t="s">
        <v>17</v>
      </c>
      <c r="B53" s="23"/>
      <c r="C53" s="6" t="s">
        <v>184</v>
      </c>
      <c r="D53" s="6" t="s">
        <v>191</v>
      </c>
      <c r="E53" s="12" t="s">
        <v>67</v>
      </c>
      <c r="F53" s="24" t="s">
        <v>18</v>
      </c>
      <c r="G53" s="24"/>
      <c r="H53" s="25">
        <f>150000</f>
        <v>150000</v>
      </c>
      <c r="I53" s="25"/>
      <c r="J53" s="25"/>
      <c r="K53" s="14"/>
    </row>
    <row r="54" spans="1:11" s="1" customFormat="1" ht="14.1" customHeight="1">
      <c r="A54" s="23" t="s">
        <v>63</v>
      </c>
      <c r="B54" s="23"/>
      <c r="C54" s="6" t="s">
        <v>184</v>
      </c>
      <c r="D54" s="6" t="s">
        <v>191</v>
      </c>
      <c r="E54" s="12" t="s">
        <v>67</v>
      </c>
      <c r="F54" s="24" t="s">
        <v>64</v>
      </c>
      <c r="G54" s="24"/>
      <c r="H54" s="25">
        <f>150000</f>
        <v>150000</v>
      </c>
      <c r="I54" s="25"/>
      <c r="J54" s="25"/>
      <c r="K54" s="14"/>
    </row>
    <row r="55" spans="1:11" s="1" customFormat="1" ht="33.950000000000003" customHeight="1">
      <c r="A55" s="23" t="s">
        <v>68</v>
      </c>
      <c r="B55" s="23"/>
      <c r="C55" s="6" t="s">
        <v>184</v>
      </c>
      <c r="D55" s="6" t="s">
        <v>191</v>
      </c>
      <c r="E55" s="12" t="s">
        <v>69</v>
      </c>
      <c r="F55" s="24" t="s">
        <v>1</v>
      </c>
      <c r="G55" s="24"/>
      <c r="H55" s="25">
        <f>499979.34</f>
        <v>499979.34</v>
      </c>
      <c r="I55" s="25"/>
      <c r="J55" s="25"/>
      <c r="K55" s="14"/>
    </row>
    <row r="56" spans="1:11" s="1" customFormat="1" ht="24" customHeight="1">
      <c r="A56" s="23" t="s">
        <v>61</v>
      </c>
      <c r="B56" s="23"/>
      <c r="C56" s="6" t="s">
        <v>184</v>
      </c>
      <c r="D56" s="6" t="s">
        <v>191</v>
      </c>
      <c r="E56" s="12" t="s">
        <v>70</v>
      </c>
      <c r="F56" s="24" t="s">
        <v>1</v>
      </c>
      <c r="G56" s="24"/>
      <c r="H56" s="25">
        <f>499979.34</f>
        <v>499979.34</v>
      </c>
      <c r="I56" s="25"/>
      <c r="J56" s="25"/>
      <c r="K56" s="14"/>
    </row>
    <row r="57" spans="1:11" s="1" customFormat="1" ht="24" customHeight="1">
      <c r="A57" s="23" t="s">
        <v>52</v>
      </c>
      <c r="B57" s="23"/>
      <c r="C57" s="6" t="s">
        <v>184</v>
      </c>
      <c r="D57" s="6" t="s">
        <v>191</v>
      </c>
      <c r="E57" s="12" t="s">
        <v>70</v>
      </c>
      <c r="F57" s="24" t="s">
        <v>53</v>
      </c>
      <c r="G57" s="24"/>
      <c r="H57" s="25">
        <f>499979.34</f>
        <v>499979.34</v>
      </c>
      <c r="I57" s="25"/>
      <c r="J57" s="25"/>
      <c r="K57" s="14"/>
    </row>
    <row r="58" spans="1:11" s="1" customFormat="1" ht="24" customHeight="1">
      <c r="A58" s="23" t="s">
        <v>54</v>
      </c>
      <c r="B58" s="23"/>
      <c r="C58" s="6" t="s">
        <v>184</v>
      </c>
      <c r="D58" s="6" t="s">
        <v>191</v>
      </c>
      <c r="E58" s="12" t="s">
        <v>70</v>
      </c>
      <c r="F58" s="24" t="s">
        <v>55</v>
      </c>
      <c r="G58" s="24"/>
      <c r="H58" s="25">
        <f>499979.34</f>
        <v>499979.34</v>
      </c>
      <c r="I58" s="25"/>
      <c r="J58" s="25"/>
      <c r="K58" s="14"/>
    </row>
    <row r="59" spans="1:11" s="1" customFormat="1" ht="24" customHeight="1">
      <c r="A59" s="23" t="s">
        <v>71</v>
      </c>
      <c r="B59" s="23"/>
      <c r="C59" s="6" t="s">
        <v>184</v>
      </c>
      <c r="D59" s="6" t="s">
        <v>191</v>
      </c>
      <c r="E59" s="12" t="s">
        <v>72</v>
      </c>
      <c r="F59" s="24" t="s">
        <v>1</v>
      </c>
      <c r="G59" s="24"/>
      <c r="H59" s="25">
        <f>3886390.78</f>
        <v>3886390.78</v>
      </c>
      <c r="I59" s="25"/>
      <c r="J59" s="25"/>
      <c r="K59" s="14"/>
    </row>
    <row r="60" spans="1:11" s="1" customFormat="1" ht="24" customHeight="1">
      <c r="A60" s="23" t="s">
        <v>61</v>
      </c>
      <c r="B60" s="23"/>
      <c r="C60" s="6" t="s">
        <v>184</v>
      </c>
      <c r="D60" s="6" t="s">
        <v>191</v>
      </c>
      <c r="E60" s="12" t="s">
        <v>73</v>
      </c>
      <c r="F60" s="24" t="s">
        <v>1</v>
      </c>
      <c r="G60" s="24"/>
      <c r="H60" s="25">
        <f>3886390.78</f>
        <v>3886390.78</v>
      </c>
      <c r="I60" s="25"/>
      <c r="J60" s="25"/>
      <c r="K60" s="14"/>
    </row>
    <row r="61" spans="1:11" s="1" customFormat="1" ht="24" customHeight="1">
      <c r="A61" s="23" t="s">
        <v>52</v>
      </c>
      <c r="B61" s="23"/>
      <c r="C61" s="6" t="s">
        <v>184</v>
      </c>
      <c r="D61" s="6" t="s">
        <v>191</v>
      </c>
      <c r="E61" s="12" t="s">
        <v>73</v>
      </c>
      <c r="F61" s="24" t="s">
        <v>53</v>
      </c>
      <c r="G61" s="24"/>
      <c r="H61" s="25">
        <f>3286390.78</f>
        <v>3286390.78</v>
      </c>
      <c r="I61" s="25"/>
      <c r="J61" s="25"/>
      <c r="K61" s="14"/>
    </row>
    <row r="62" spans="1:11" s="1" customFormat="1" ht="24" customHeight="1">
      <c r="A62" s="23" t="s">
        <v>54</v>
      </c>
      <c r="B62" s="23"/>
      <c r="C62" s="6" t="s">
        <v>184</v>
      </c>
      <c r="D62" s="6" t="s">
        <v>191</v>
      </c>
      <c r="E62" s="12" t="s">
        <v>73</v>
      </c>
      <c r="F62" s="24" t="s">
        <v>55</v>
      </c>
      <c r="G62" s="24"/>
      <c r="H62" s="25">
        <f>3286390.78</f>
        <v>3286390.78</v>
      </c>
      <c r="I62" s="25"/>
      <c r="J62" s="25"/>
      <c r="K62" s="14"/>
    </row>
    <row r="63" spans="1:11" s="1" customFormat="1" ht="14.1" customHeight="1">
      <c r="A63" s="23" t="s">
        <v>33</v>
      </c>
      <c r="B63" s="23"/>
      <c r="C63" s="6" t="s">
        <v>184</v>
      </c>
      <c r="D63" s="6" t="s">
        <v>191</v>
      </c>
      <c r="E63" s="12" t="s">
        <v>73</v>
      </c>
      <c r="F63" s="24" t="s">
        <v>34</v>
      </c>
      <c r="G63" s="24"/>
      <c r="H63" s="25">
        <f>600000</f>
        <v>600000</v>
      </c>
      <c r="I63" s="25"/>
      <c r="J63" s="25"/>
      <c r="K63" s="14"/>
    </row>
    <row r="64" spans="1:11" s="1" customFormat="1" ht="14.1" customHeight="1">
      <c r="A64" s="23" t="s">
        <v>56</v>
      </c>
      <c r="B64" s="23"/>
      <c r="C64" s="6" t="s">
        <v>184</v>
      </c>
      <c r="D64" s="6" t="s">
        <v>191</v>
      </c>
      <c r="E64" s="12" t="s">
        <v>73</v>
      </c>
      <c r="F64" s="24" t="s">
        <v>57</v>
      </c>
      <c r="G64" s="24"/>
      <c r="H64" s="25">
        <f>600000</f>
        <v>600000</v>
      </c>
      <c r="I64" s="25"/>
      <c r="J64" s="25"/>
      <c r="K64" s="14"/>
    </row>
    <row r="65" spans="1:11" s="1" customFormat="1" ht="14.1" customHeight="1">
      <c r="A65" s="23" t="s">
        <v>74</v>
      </c>
      <c r="B65" s="23"/>
      <c r="C65" s="6" t="s">
        <v>183</v>
      </c>
      <c r="D65" s="6" t="s">
        <v>182</v>
      </c>
      <c r="E65" s="12" t="s">
        <v>1</v>
      </c>
      <c r="F65" s="24" t="s">
        <v>1</v>
      </c>
      <c r="G65" s="24"/>
      <c r="H65" s="25">
        <f t="shared" ref="H65:H71" si="3">438000</f>
        <v>438000</v>
      </c>
      <c r="I65" s="25"/>
      <c r="J65" s="25"/>
      <c r="K65" s="15">
        <f>H65</f>
        <v>438000</v>
      </c>
    </row>
    <row r="66" spans="1:11" s="1" customFormat="1" ht="14.1" customHeight="1">
      <c r="A66" s="23" t="s">
        <v>75</v>
      </c>
      <c r="B66" s="23"/>
      <c r="C66" s="6" t="s">
        <v>183</v>
      </c>
      <c r="D66" s="6" t="s">
        <v>192</v>
      </c>
      <c r="E66" s="12" t="s">
        <v>1</v>
      </c>
      <c r="F66" s="24" t="s">
        <v>1</v>
      </c>
      <c r="G66" s="24"/>
      <c r="H66" s="25">
        <f t="shared" si="3"/>
        <v>438000</v>
      </c>
      <c r="I66" s="25"/>
      <c r="J66" s="25"/>
      <c r="K66" s="15">
        <f t="shared" ref="K66:K71" si="4">H66</f>
        <v>438000</v>
      </c>
    </row>
    <row r="67" spans="1:11" s="1" customFormat="1" ht="33.950000000000003" customHeight="1">
      <c r="A67" s="23" t="s">
        <v>11</v>
      </c>
      <c r="B67" s="23"/>
      <c r="C67" s="6" t="s">
        <v>183</v>
      </c>
      <c r="D67" s="6" t="s">
        <v>192</v>
      </c>
      <c r="E67" s="12" t="s">
        <v>12</v>
      </c>
      <c r="F67" s="24" t="s">
        <v>1</v>
      </c>
      <c r="G67" s="24"/>
      <c r="H67" s="25">
        <f t="shared" si="3"/>
        <v>438000</v>
      </c>
      <c r="I67" s="25"/>
      <c r="J67" s="25"/>
      <c r="K67" s="15">
        <f t="shared" si="4"/>
        <v>438000</v>
      </c>
    </row>
    <row r="68" spans="1:11" s="1" customFormat="1" ht="33.950000000000003" customHeight="1">
      <c r="A68" s="23" t="s">
        <v>76</v>
      </c>
      <c r="B68" s="23"/>
      <c r="C68" s="6" t="s">
        <v>183</v>
      </c>
      <c r="D68" s="6" t="s">
        <v>192</v>
      </c>
      <c r="E68" s="12" t="s">
        <v>77</v>
      </c>
      <c r="F68" s="24" t="s">
        <v>1</v>
      </c>
      <c r="G68" s="24"/>
      <c r="H68" s="25">
        <f t="shared" si="3"/>
        <v>438000</v>
      </c>
      <c r="I68" s="25"/>
      <c r="J68" s="25"/>
      <c r="K68" s="15">
        <f t="shared" si="4"/>
        <v>438000</v>
      </c>
    </row>
    <row r="69" spans="1:11" s="1" customFormat="1" ht="33.950000000000003" customHeight="1">
      <c r="A69" s="23" t="s">
        <v>78</v>
      </c>
      <c r="B69" s="23"/>
      <c r="C69" s="6" t="s">
        <v>183</v>
      </c>
      <c r="D69" s="6" t="s">
        <v>192</v>
      </c>
      <c r="E69" s="12" t="s">
        <v>79</v>
      </c>
      <c r="F69" s="24" t="s">
        <v>1</v>
      </c>
      <c r="G69" s="24"/>
      <c r="H69" s="25">
        <f t="shared" si="3"/>
        <v>438000</v>
      </c>
      <c r="I69" s="25"/>
      <c r="J69" s="25"/>
      <c r="K69" s="15">
        <f t="shared" si="4"/>
        <v>438000</v>
      </c>
    </row>
    <row r="70" spans="1:11" s="1" customFormat="1" ht="54.95" customHeight="1">
      <c r="A70" s="23" t="s">
        <v>17</v>
      </c>
      <c r="B70" s="23"/>
      <c r="C70" s="6" t="s">
        <v>183</v>
      </c>
      <c r="D70" s="6" t="s">
        <v>192</v>
      </c>
      <c r="E70" s="12" t="s">
        <v>79</v>
      </c>
      <c r="F70" s="24" t="s">
        <v>18</v>
      </c>
      <c r="G70" s="24"/>
      <c r="H70" s="25">
        <f t="shared" si="3"/>
        <v>438000</v>
      </c>
      <c r="I70" s="25"/>
      <c r="J70" s="25"/>
      <c r="K70" s="15">
        <f t="shared" si="4"/>
        <v>438000</v>
      </c>
    </row>
    <row r="71" spans="1:11" s="1" customFormat="1" ht="24" customHeight="1">
      <c r="A71" s="23" t="s">
        <v>19</v>
      </c>
      <c r="B71" s="23"/>
      <c r="C71" s="6" t="s">
        <v>183</v>
      </c>
      <c r="D71" s="6" t="s">
        <v>192</v>
      </c>
      <c r="E71" s="12" t="s">
        <v>79</v>
      </c>
      <c r="F71" s="24" t="s">
        <v>20</v>
      </c>
      <c r="G71" s="24"/>
      <c r="H71" s="25">
        <f t="shared" si="3"/>
        <v>438000</v>
      </c>
      <c r="I71" s="25"/>
      <c r="J71" s="25"/>
      <c r="K71" s="15">
        <f t="shared" si="4"/>
        <v>438000</v>
      </c>
    </row>
    <row r="72" spans="1:11" s="1" customFormat="1" ht="24" customHeight="1">
      <c r="A72" s="23" t="s">
        <v>80</v>
      </c>
      <c r="B72" s="23"/>
      <c r="C72" s="6" t="s">
        <v>192</v>
      </c>
      <c r="D72" s="6" t="s">
        <v>182</v>
      </c>
      <c r="E72" s="12" t="s">
        <v>1</v>
      </c>
      <c r="F72" s="24" t="s">
        <v>1</v>
      </c>
      <c r="G72" s="24"/>
      <c r="H72" s="25">
        <f>78167.85</f>
        <v>78167.850000000006</v>
      </c>
      <c r="I72" s="25"/>
      <c r="J72" s="25"/>
      <c r="K72" s="14">
        <f>K73</f>
        <v>49976.83</v>
      </c>
    </row>
    <row r="73" spans="1:11" s="1" customFormat="1" ht="14.1" customHeight="1">
      <c r="A73" s="23" t="s">
        <v>81</v>
      </c>
      <c r="B73" s="23"/>
      <c r="C73" s="6" t="s">
        <v>192</v>
      </c>
      <c r="D73" s="6" t="s">
        <v>185</v>
      </c>
      <c r="E73" s="12" t="s">
        <v>1</v>
      </c>
      <c r="F73" s="24" t="s">
        <v>1</v>
      </c>
      <c r="G73" s="24"/>
      <c r="H73" s="25">
        <f>49976.83</f>
        <v>49976.83</v>
      </c>
      <c r="I73" s="25"/>
      <c r="J73" s="25"/>
      <c r="K73" s="15">
        <f>H73</f>
        <v>49976.83</v>
      </c>
    </row>
    <row r="74" spans="1:11" s="1" customFormat="1" ht="33.950000000000003" customHeight="1">
      <c r="A74" s="23" t="s">
        <v>11</v>
      </c>
      <c r="B74" s="23"/>
      <c r="C74" s="6" t="s">
        <v>192</v>
      </c>
      <c r="D74" s="6" t="s">
        <v>185</v>
      </c>
      <c r="E74" s="12" t="s">
        <v>12</v>
      </c>
      <c r="F74" s="24" t="s">
        <v>1</v>
      </c>
      <c r="G74" s="24"/>
      <c r="H74" s="25">
        <f>49976.83</f>
        <v>49976.83</v>
      </c>
      <c r="I74" s="25"/>
      <c r="J74" s="25"/>
      <c r="K74" s="15">
        <f t="shared" ref="K74:K81" si="5">H74</f>
        <v>49976.83</v>
      </c>
    </row>
    <row r="75" spans="1:11" s="1" customFormat="1" ht="24" customHeight="1">
      <c r="A75" s="23" t="s">
        <v>82</v>
      </c>
      <c r="B75" s="23"/>
      <c r="C75" s="6" t="s">
        <v>192</v>
      </c>
      <c r="D75" s="6" t="s">
        <v>185</v>
      </c>
      <c r="E75" s="12" t="s">
        <v>83</v>
      </c>
      <c r="F75" s="24" t="s">
        <v>1</v>
      </c>
      <c r="G75" s="24"/>
      <c r="H75" s="25">
        <f>49976.83</f>
        <v>49976.83</v>
      </c>
      <c r="I75" s="25"/>
      <c r="J75" s="25"/>
      <c r="K75" s="15">
        <f t="shared" si="5"/>
        <v>49976.83</v>
      </c>
    </row>
    <row r="76" spans="1:11" s="1" customFormat="1" ht="66" customHeight="1">
      <c r="A76" s="23" t="s">
        <v>84</v>
      </c>
      <c r="B76" s="23"/>
      <c r="C76" s="6" t="s">
        <v>192</v>
      </c>
      <c r="D76" s="6" t="s">
        <v>185</v>
      </c>
      <c r="E76" s="12" t="s">
        <v>85</v>
      </c>
      <c r="F76" s="24" t="s">
        <v>1</v>
      </c>
      <c r="G76" s="24"/>
      <c r="H76" s="25">
        <f>39925.37</f>
        <v>39925.370000000003</v>
      </c>
      <c r="I76" s="25"/>
      <c r="J76" s="25"/>
      <c r="K76" s="15">
        <f t="shared" si="5"/>
        <v>39925.370000000003</v>
      </c>
    </row>
    <row r="77" spans="1:11" s="1" customFormat="1" ht="54.95" customHeight="1">
      <c r="A77" s="23" t="s">
        <v>17</v>
      </c>
      <c r="B77" s="23"/>
      <c r="C77" s="6" t="s">
        <v>192</v>
      </c>
      <c r="D77" s="6" t="s">
        <v>185</v>
      </c>
      <c r="E77" s="12" t="s">
        <v>85</v>
      </c>
      <c r="F77" s="24" t="s">
        <v>18</v>
      </c>
      <c r="G77" s="24"/>
      <c r="H77" s="25">
        <f>39925.37</f>
        <v>39925.370000000003</v>
      </c>
      <c r="I77" s="25"/>
      <c r="J77" s="25"/>
      <c r="K77" s="15">
        <f t="shared" si="5"/>
        <v>39925.370000000003</v>
      </c>
    </row>
    <row r="78" spans="1:11" s="1" customFormat="1" ht="24" customHeight="1">
      <c r="A78" s="23" t="s">
        <v>19</v>
      </c>
      <c r="B78" s="23"/>
      <c r="C78" s="6" t="s">
        <v>192</v>
      </c>
      <c r="D78" s="6" t="s">
        <v>185</v>
      </c>
      <c r="E78" s="12" t="s">
        <v>85</v>
      </c>
      <c r="F78" s="24" t="s">
        <v>20</v>
      </c>
      <c r="G78" s="24"/>
      <c r="H78" s="25">
        <f>39925.37</f>
        <v>39925.370000000003</v>
      </c>
      <c r="I78" s="25"/>
      <c r="J78" s="25"/>
      <c r="K78" s="15">
        <f t="shared" si="5"/>
        <v>39925.370000000003</v>
      </c>
    </row>
    <row r="79" spans="1:11" s="1" customFormat="1" ht="66" customHeight="1">
      <c r="A79" s="23" t="s">
        <v>86</v>
      </c>
      <c r="B79" s="23"/>
      <c r="C79" s="6" t="s">
        <v>192</v>
      </c>
      <c r="D79" s="6" t="s">
        <v>185</v>
      </c>
      <c r="E79" s="12" t="s">
        <v>87</v>
      </c>
      <c r="F79" s="24" t="s">
        <v>1</v>
      </c>
      <c r="G79" s="24"/>
      <c r="H79" s="25">
        <f>10051.46</f>
        <v>10051.459999999999</v>
      </c>
      <c r="I79" s="25"/>
      <c r="J79" s="25"/>
      <c r="K79" s="15">
        <f t="shared" si="5"/>
        <v>10051.459999999999</v>
      </c>
    </row>
    <row r="80" spans="1:11" s="1" customFormat="1" ht="54.95" customHeight="1">
      <c r="A80" s="23" t="s">
        <v>17</v>
      </c>
      <c r="B80" s="23"/>
      <c r="C80" s="6" t="s">
        <v>192</v>
      </c>
      <c r="D80" s="6" t="s">
        <v>185</v>
      </c>
      <c r="E80" s="12" t="s">
        <v>87</v>
      </c>
      <c r="F80" s="24" t="s">
        <v>18</v>
      </c>
      <c r="G80" s="24"/>
      <c r="H80" s="25">
        <f>10051.46</f>
        <v>10051.459999999999</v>
      </c>
      <c r="I80" s="25"/>
      <c r="J80" s="25"/>
      <c r="K80" s="15">
        <f t="shared" si="5"/>
        <v>10051.459999999999</v>
      </c>
    </row>
    <row r="81" spans="1:11" s="1" customFormat="1" ht="24" customHeight="1">
      <c r="A81" s="23" t="s">
        <v>19</v>
      </c>
      <c r="B81" s="23"/>
      <c r="C81" s="6" t="s">
        <v>192</v>
      </c>
      <c r="D81" s="6" t="s">
        <v>185</v>
      </c>
      <c r="E81" s="12" t="s">
        <v>87</v>
      </c>
      <c r="F81" s="24" t="s">
        <v>20</v>
      </c>
      <c r="G81" s="24"/>
      <c r="H81" s="25">
        <f>10051.46</f>
        <v>10051.459999999999</v>
      </c>
      <c r="I81" s="25"/>
      <c r="J81" s="25"/>
      <c r="K81" s="15">
        <f t="shared" si="5"/>
        <v>10051.459999999999</v>
      </c>
    </row>
    <row r="82" spans="1:11" s="1" customFormat="1" ht="24" customHeight="1">
      <c r="A82" s="23" t="s">
        <v>88</v>
      </c>
      <c r="B82" s="23"/>
      <c r="C82" s="6" t="s">
        <v>192</v>
      </c>
      <c r="D82" s="6" t="s">
        <v>193</v>
      </c>
      <c r="E82" s="12" t="s">
        <v>1</v>
      </c>
      <c r="F82" s="24" t="s">
        <v>1</v>
      </c>
      <c r="G82" s="24"/>
      <c r="H82" s="25">
        <f>28191.02</f>
        <v>28191.02</v>
      </c>
      <c r="I82" s="25"/>
      <c r="J82" s="25"/>
      <c r="K82" s="14"/>
    </row>
    <row r="83" spans="1:11" s="1" customFormat="1" ht="54.95" customHeight="1">
      <c r="A83" s="23" t="s">
        <v>89</v>
      </c>
      <c r="B83" s="23"/>
      <c r="C83" s="6" t="s">
        <v>192</v>
      </c>
      <c r="D83" s="6" t="s">
        <v>193</v>
      </c>
      <c r="E83" s="12" t="s">
        <v>90</v>
      </c>
      <c r="F83" s="24" t="s">
        <v>1</v>
      </c>
      <c r="G83" s="24"/>
      <c r="H83" s="25">
        <f>28191.02</f>
        <v>28191.02</v>
      </c>
      <c r="I83" s="25"/>
      <c r="J83" s="25"/>
      <c r="K83" s="14"/>
    </row>
    <row r="84" spans="1:11" s="1" customFormat="1" ht="45" customHeight="1">
      <c r="A84" s="23" t="s">
        <v>91</v>
      </c>
      <c r="B84" s="23"/>
      <c r="C84" s="6" t="s">
        <v>192</v>
      </c>
      <c r="D84" s="6" t="s">
        <v>193</v>
      </c>
      <c r="E84" s="12" t="s">
        <v>92</v>
      </c>
      <c r="F84" s="24" t="s">
        <v>1</v>
      </c>
      <c r="G84" s="24"/>
      <c r="H84" s="25">
        <f>28191.02</f>
        <v>28191.02</v>
      </c>
      <c r="I84" s="25"/>
      <c r="J84" s="25"/>
      <c r="K84" s="14"/>
    </row>
    <row r="85" spans="1:11" s="1" customFormat="1" ht="24" customHeight="1">
      <c r="A85" s="23" t="s">
        <v>93</v>
      </c>
      <c r="B85" s="23"/>
      <c r="C85" s="6" t="s">
        <v>192</v>
      </c>
      <c r="D85" s="6" t="s">
        <v>193</v>
      </c>
      <c r="E85" s="12" t="s">
        <v>94</v>
      </c>
      <c r="F85" s="24" t="s">
        <v>1</v>
      </c>
      <c r="G85" s="24"/>
      <c r="H85" s="25">
        <f>22550</f>
        <v>22550</v>
      </c>
      <c r="I85" s="25"/>
      <c r="J85" s="25"/>
      <c r="K85" s="14"/>
    </row>
    <row r="86" spans="1:11" s="1" customFormat="1" ht="54.95" customHeight="1">
      <c r="A86" s="23" t="s">
        <v>17</v>
      </c>
      <c r="B86" s="23"/>
      <c r="C86" s="6" t="s">
        <v>192</v>
      </c>
      <c r="D86" s="6" t="s">
        <v>193</v>
      </c>
      <c r="E86" s="12" t="s">
        <v>94</v>
      </c>
      <c r="F86" s="24" t="s">
        <v>18</v>
      </c>
      <c r="G86" s="24"/>
      <c r="H86" s="25">
        <f>22550</f>
        <v>22550</v>
      </c>
      <c r="I86" s="25"/>
      <c r="J86" s="25"/>
      <c r="K86" s="14"/>
    </row>
    <row r="87" spans="1:11" s="1" customFormat="1" ht="24" customHeight="1">
      <c r="A87" s="23" t="s">
        <v>19</v>
      </c>
      <c r="B87" s="23"/>
      <c r="C87" s="6" t="s">
        <v>192</v>
      </c>
      <c r="D87" s="6" t="s">
        <v>193</v>
      </c>
      <c r="E87" s="12" t="s">
        <v>94</v>
      </c>
      <c r="F87" s="24" t="s">
        <v>20</v>
      </c>
      <c r="G87" s="24"/>
      <c r="H87" s="25">
        <f>22550</f>
        <v>22550</v>
      </c>
      <c r="I87" s="25"/>
      <c r="J87" s="25"/>
      <c r="K87" s="14"/>
    </row>
    <row r="88" spans="1:11" s="1" customFormat="1" ht="24" customHeight="1">
      <c r="A88" s="23" t="s">
        <v>95</v>
      </c>
      <c r="B88" s="23"/>
      <c r="C88" s="6" t="s">
        <v>192</v>
      </c>
      <c r="D88" s="6" t="s">
        <v>193</v>
      </c>
      <c r="E88" s="12" t="s">
        <v>96</v>
      </c>
      <c r="F88" s="24" t="s">
        <v>1</v>
      </c>
      <c r="G88" s="24"/>
      <c r="H88" s="25">
        <f>5641.02</f>
        <v>5641.02</v>
      </c>
      <c r="I88" s="25"/>
      <c r="J88" s="25"/>
      <c r="K88" s="14"/>
    </row>
    <row r="89" spans="1:11" s="1" customFormat="1" ht="54.95" customHeight="1">
      <c r="A89" s="23" t="s">
        <v>17</v>
      </c>
      <c r="B89" s="23"/>
      <c r="C89" s="6" t="s">
        <v>192</v>
      </c>
      <c r="D89" s="6" t="s">
        <v>193</v>
      </c>
      <c r="E89" s="12" t="s">
        <v>96</v>
      </c>
      <c r="F89" s="24" t="s">
        <v>18</v>
      </c>
      <c r="G89" s="24"/>
      <c r="H89" s="25">
        <f>4641.02</f>
        <v>4641.0200000000004</v>
      </c>
      <c r="I89" s="25"/>
      <c r="J89" s="25"/>
      <c r="K89" s="14"/>
    </row>
    <row r="90" spans="1:11" s="1" customFormat="1" ht="24" customHeight="1">
      <c r="A90" s="23" t="s">
        <v>19</v>
      </c>
      <c r="B90" s="23"/>
      <c r="C90" s="6" t="s">
        <v>192</v>
      </c>
      <c r="D90" s="6" t="s">
        <v>193</v>
      </c>
      <c r="E90" s="12" t="s">
        <v>96</v>
      </c>
      <c r="F90" s="24" t="s">
        <v>20</v>
      </c>
      <c r="G90" s="24"/>
      <c r="H90" s="25">
        <f>4641.02</f>
        <v>4641.0200000000004</v>
      </c>
      <c r="I90" s="25"/>
      <c r="J90" s="25"/>
      <c r="K90" s="14"/>
    </row>
    <row r="91" spans="1:11" s="1" customFormat="1" ht="24" customHeight="1">
      <c r="A91" s="23" t="s">
        <v>52</v>
      </c>
      <c r="B91" s="23"/>
      <c r="C91" s="6" t="s">
        <v>192</v>
      </c>
      <c r="D91" s="6" t="s">
        <v>193</v>
      </c>
      <c r="E91" s="12" t="s">
        <v>96</v>
      </c>
      <c r="F91" s="24" t="s">
        <v>53</v>
      </c>
      <c r="G91" s="24"/>
      <c r="H91" s="25">
        <f>1000</f>
        <v>1000</v>
      </c>
      <c r="I91" s="25"/>
      <c r="J91" s="25"/>
      <c r="K91" s="14"/>
    </row>
    <row r="92" spans="1:11" s="1" customFormat="1" ht="24" customHeight="1">
      <c r="A92" s="23" t="s">
        <v>54</v>
      </c>
      <c r="B92" s="23"/>
      <c r="C92" s="6" t="s">
        <v>192</v>
      </c>
      <c r="D92" s="6" t="s">
        <v>193</v>
      </c>
      <c r="E92" s="12" t="s">
        <v>96</v>
      </c>
      <c r="F92" s="24" t="s">
        <v>55</v>
      </c>
      <c r="G92" s="24"/>
      <c r="H92" s="25">
        <f>1000</f>
        <v>1000</v>
      </c>
      <c r="I92" s="25"/>
      <c r="J92" s="25"/>
      <c r="K92" s="14"/>
    </row>
    <row r="93" spans="1:11" s="1" customFormat="1" ht="14.1" customHeight="1">
      <c r="A93" s="23" t="s">
        <v>97</v>
      </c>
      <c r="B93" s="23"/>
      <c r="C93" s="6" t="s">
        <v>185</v>
      </c>
      <c r="D93" s="6" t="s">
        <v>182</v>
      </c>
      <c r="E93" s="12" t="s">
        <v>1</v>
      </c>
      <c r="F93" s="24" t="s">
        <v>1</v>
      </c>
      <c r="G93" s="24"/>
      <c r="H93" s="25">
        <f>9746505.23</f>
        <v>9746505.2300000004</v>
      </c>
      <c r="I93" s="25"/>
      <c r="J93" s="25"/>
      <c r="K93" s="14"/>
    </row>
    <row r="94" spans="1:11" s="1" customFormat="1" ht="14.1" customHeight="1">
      <c r="A94" s="23" t="s">
        <v>98</v>
      </c>
      <c r="B94" s="23"/>
      <c r="C94" s="6" t="s">
        <v>185</v>
      </c>
      <c r="D94" s="6" t="s">
        <v>184</v>
      </c>
      <c r="E94" s="12" t="s">
        <v>1</v>
      </c>
      <c r="F94" s="24" t="s">
        <v>1</v>
      </c>
      <c r="G94" s="24"/>
      <c r="H94" s="25">
        <f>H95</f>
        <v>1247712.69</v>
      </c>
      <c r="I94" s="25"/>
      <c r="J94" s="25"/>
      <c r="K94" s="14"/>
    </row>
    <row r="95" spans="1:11" s="1" customFormat="1" ht="33.950000000000003" customHeight="1">
      <c r="A95" s="23" t="s">
        <v>58</v>
      </c>
      <c r="B95" s="23"/>
      <c r="C95" s="6" t="s">
        <v>185</v>
      </c>
      <c r="D95" s="6" t="s">
        <v>184</v>
      </c>
      <c r="E95" s="12" t="s">
        <v>59</v>
      </c>
      <c r="F95" s="24" t="s">
        <v>1</v>
      </c>
      <c r="G95" s="24"/>
      <c r="H95" s="25">
        <f>H96</f>
        <v>1247712.69</v>
      </c>
      <c r="I95" s="25"/>
      <c r="J95" s="25"/>
      <c r="K95" s="14"/>
    </row>
    <row r="96" spans="1:11" s="1" customFormat="1" ht="33.950000000000003" customHeight="1">
      <c r="A96" s="23" t="s">
        <v>99</v>
      </c>
      <c r="B96" s="23"/>
      <c r="C96" s="6" t="s">
        <v>185</v>
      </c>
      <c r="D96" s="6" t="s">
        <v>184</v>
      </c>
      <c r="E96" s="12" t="s">
        <v>100</v>
      </c>
      <c r="F96" s="24" t="s">
        <v>1</v>
      </c>
      <c r="G96" s="24"/>
      <c r="H96" s="25">
        <f>H97+H100</f>
        <v>1247712.69</v>
      </c>
      <c r="I96" s="25"/>
      <c r="J96" s="25"/>
      <c r="K96" s="14"/>
    </row>
    <row r="97" spans="1:11" s="1" customFormat="1" ht="24" customHeight="1">
      <c r="A97" s="23" t="s">
        <v>101</v>
      </c>
      <c r="B97" s="23"/>
      <c r="C97" s="6" t="s">
        <v>185</v>
      </c>
      <c r="D97" s="6" t="s">
        <v>184</v>
      </c>
      <c r="E97" s="12" t="s">
        <v>102</v>
      </c>
      <c r="F97" s="24" t="s">
        <v>1</v>
      </c>
      <c r="G97" s="24"/>
      <c r="H97" s="25">
        <f>H98</f>
        <v>690912.69</v>
      </c>
      <c r="I97" s="25"/>
      <c r="J97" s="25"/>
      <c r="K97" s="14"/>
    </row>
    <row r="98" spans="1:11" s="1" customFormat="1" ht="54.95" customHeight="1">
      <c r="A98" s="23" t="s">
        <v>17</v>
      </c>
      <c r="B98" s="23"/>
      <c r="C98" s="6" t="s">
        <v>185</v>
      </c>
      <c r="D98" s="6" t="s">
        <v>184</v>
      </c>
      <c r="E98" s="12" t="s">
        <v>102</v>
      </c>
      <c r="F98" s="24" t="s">
        <v>18</v>
      </c>
      <c r="G98" s="24"/>
      <c r="H98" s="25">
        <f>H99</f>
        <v>690912.69</v>
      </c>
      <c r="I98" s="25"/>
      <c r="J98" s="25"/>
      <c r="K98" s="14"/>
    </row>
    <row r="99" spans="1:11" s="1" customFormat="1" ht="14.1" customHeight="1">
      <c r="A99" s="23" t="s">
        <v>63</v>
      </c>
      <c r="B99" s="23"/>
      <c r="C99" s="6" t="s">
        <v>185</v>
      </c>
      <c r="D99" s="6" t="s">
        <v>184</v>
      </c>
      <c r="E99" s="12" t="s">
        <v>102</v>
      </c>
      <c r="F99" s="24" t="s">
        <v>64</v>
      </c>
      <c r="G99" s="24"/>
      <c r="H99" s="25">
        <f>690909.7+2.99</f>
        <v>690912.69</v>
      </c>
      <c r="I99" s="25"/>
      <c r="J99" s="25"/>
      <c r="K99" s="14"/>
    </row>
    <row r="100" spans="1:11" s="1" customFormat="1" ht="24" customHeight="1">
      <c r="A100" s="23" t="s">
        <v>103</v>
      </c>
      <c r="B100" s="23"/>
      <c r="C100" s="6" t="s">
        <v>185</v>
      </c>
      <c r="D100" s="6" t="s">
        <v>184</v>
      </c>
      <c r="E100" s="12" t="s">
        <v>104</v>
      </c>
      <c r="F100" s="24" t="s">
        <v>1</v>
      </c>
      <c r="G100" s="24"/>
      <c r="H100" s="25">
        <f>556800</f>
        <v>556800</v>
      </c>
      <c r="I100" s="25"/>
      <c r="J100" s="25"/>
      <c r="K100" s="14"/>
    </row>
    <row r="101" spans="1:11" s="1" customFormat="1" ht="54.95" customHeight="1">
      <c r="A101" s="23" t="s">
        <v>17</v>
      </c>
      <c r="B101" s="23"/>
      <c r="C101" s="6" t="s">
        <v>185</v>
      </c>
      <c r="D101" s="6" t="s">
        <v>184</v>
      </c>
      <c r="E101" s="12" t="s">
        <v>104</v>
      </c>
      <c r="F101" s="24" t="s">
        <v>18</v>
      </c>
      <c r="G101" s="24"/>
      <c r="H101" s="25">
        <f>556800</f>
        <v>556800</v>
      </c>
      <c r="I101" s="25"/>
      <c r="J101" s="25"/>
      <c r="K101" s="14"/>
    </row>
    <row r="102" spans="1:11" s="1" customFormat="1" ht="14.1" customHeight="1">
      <c r="A102" s="23" t="s">
        <v>63</v>
      </c>
      <c r="B102" s="23"/>
      <c r="C102" s="6" t="s">
        <v>185</v>
      </c>
      <c r="D102" s="6" t="s">
        <v>184</v>
      </c>
      <c r="E102" s="12" t="s">
        <v>104</v>
      </c>
      <c r="F102" s="24" t="s">
        <v>64</v>
      </c>
      <c r="G102" s="24"/>
      <c r="H102" s="25">
        <f>556800</f>
        <v>556800</v>
      </c>
      <c r="I102" s="25"/>
      <c r="J102" s="25"/>
      <c r="K102" s="14"/>
    </row>
    <row r="103" spans="1:11" s="1" customFormat="1" ht="14.1" customHeight="1">
      <c r="A103" s="23" t="s">
        <v>105</v>
      </c>
      <c r="B103" s="23"/>
      <c r="C103" s="6" t="s">
        <v>185</v>
      </c>
      <c r="D103" s="6" t="s">
        <v>188</v>
      </c>
      <c r="E103" s="12" t="s">
        <v>1</v>
      </c>
      <c r="F103" s="24" t="s">
        <v>1</v>
      </c>
      <c r="G103" s="24"/>
      <c r="H103" s="25">
        <f>H104</f>
        <v>8346999.7799999993</v>
      </c>
      <c r="I103" s="25"/>
      <c r="J103" s="25"/>
      <c r="K103" s="14"/>
    </row>
    <row r="104" spans="1:11" s="1" customFormat="1" ht="45" customHeight="1">
      <c r="A104" s="23" t="s">
        <v>106</v>
      </c>
      <c r="B104" s="23"/>
      <c r="C104" s="6" t="s">
        <v>185</v>
      </c>
      <c r="D104" s="6" t="s">
        <v>188</v>
      </c>
      <c r="E104" s="12" t="s">
        <v>107</v>
      </c>
      <c r="F104" s="24" t="s">
        <v>1</v>
      </c>
      <c r="G104" s="24"/>
      <c r="H104" s="25">
        <f>H105+H109</f>
        <v>8346999.7799999993</v>
      </c>
      <c r="I104" s="25"/>
      <c r="J104" s="25"/>
      <c r="K104" s="14"/>
    </row>
    <row r="105" spans="1:11" s="1" customFormat="1" ht="24" customHeight="1">
      <c r="A105" s="23" t="s">
        <v>108</v>
      </c>
      <c r="B105" s="23"/>
      <c r="C105" s="6" t="s">
        <v>185</v>
      </c>
      <c r="D105" s="6" t="s">
        <v>188</v>
      </c>
      <c r="E105" s="12" t="s">
        <v>109</v>
      </c>
      <c r="F105" s="24" t="s">
        <v>1</v>
      </c>
      <c r="G105" s="24"/>
      <c r="H105" s="25">
        <f>3345400</f>
        <v>3345400</v>
      </c>
      <c r="I105" s="25"/>
      <c r="J105" s="25"/>
      <c r="K105" s="14"/>
    </row>
    <row r="106" spans="1:11" s="1" customFormat="1" ht="14.1" customHeight="1">
      <c r="A106" s="23" t="s">
        <v>110</v>
      </c>
      <c r="B106" s="23"/>
      <c r="C106" s="6" t="s">
        <v>185</v>
      </c>
      <c r="D106" s="6" t="s">
        <v>188</v>
      </c>
      <c r="E106" s="12" t="s">
        <v>111</v>
      </c>
      <c r="F106" s="24" t="s">
        <v>1</v>
      </c>
      <c r="G106" s="24"/>
      <c r="H106" s="25">
        <f>3345400</f>
        <v>3345400</v>
      </c>
      <c r="I106" s="25"/>
      <c r="J106" s="25"/>
      <c r="K106" s="14"/>
    </row>
    <row r="107" spans="1:11" s="1" customFormat="1" ht="24" customHeight="1">
      <c r="A107" s="23" t="s">
        <v>52</v>
      </c>
      <c r="B107" s="23"/>
      <c r="C107" s="6" t="s">
        <v>185</v>
      </c>
      <c r="D107" s="6" t="s">
        <v>188</v>
      </c>
      <c r="E107" s="12" t="s">
        <v>111</v>
      </c>
      <c r="F107" s="24" t="s">
        <v>53</v>
      </c>
      <c r="G107" s="24"/>
      <c r="H107" s="25">
        <f>3345400</f>
        <v>3345400</v>
      </c>
      <c r="I107" s="25"/>
      <c r="J107" s="25"/>
      <c r="K107" s="14"/>
    </row>
    <row r="108" spans="1:11" s="1" customFormat="1" ht="24" customHeight="1">
      <c r="A108" s="23" t="s">
        <v>54</v>
      </c>
      <c r="B108" s="23"/>
      <c r="C108" s="6" t="s">
        <v>185</v>
      </c>
      <c r="D108" s="6" t="s">
        <v>188</v>
      </c>
      <c r="E108" s="12" t="s">
        <v>111</v>
      </c>
      <c r="F108" s="24" t="s">
        <v>55</v>
      </c>
      <c r="G108" s="24"/>
      <c r="H108" s="25">
        <f>3345400</f>
        <v>3345400</v>
      </c>
      <c r="I108" s="25"/>
      <c r="J108" s="25"/>
      <c r="K108" s="14"/>
    </row>
    <row r="109" spans="1:11" s="1" customFormat="1" ht="24" customHeight="1">
      <c r="A109" s="23" t="s">
        <v>112</v>
      </c>
      <c r="B109" s="23"/>
      <c r="C109" s="6" t="s">
        <v>185</v>
      </c>
      <c r="D109" s="6" t="s">
        <v>188</v>
      </c>
      <c r="E109" s="12" t="s">
        <v>113</v>
      </c>
      <c r="F109" s="24" t="s">
        <v>1</v>
      </c>
      <c r="G109" s="24"/>
      <c r="H109" s="25">
        <f>H110</f>
        <v>5001599.7799999993</v>
      </c>
      <c r="I109" s="25"/>
      <c r="J109" s="25"/>
      <c r="K109" s="14"/>
    </row>
    <row r="110" spans="1:11" s="1" customFormat="1" ht="14.1" customHeight="1">
      <c r="A110" s="23" t="s">
        <v>114</v>
      </c>
      <c r="B110" s="23"/>
      <c r="C110" s="6" t="s">
        <v>185</v>
      </c>
      <c r="D110" s="6" t="s">
        <v>188</v>
      </c>
      <c r="E110" s="12" t="s">
        <v>115</v>
      </c>
      <c r="F110" s="24" t="s">
        <v>1</v>
      </c>
      <c r="G110" s="24"/>
      <c r="H110" s="25">
        <f>H111</f>
        <v>5001599.7799999993</v>
      </c>
      <c r="I110" s="25"/>
      <c r="J110" s="25"/>
      <c r="K110" s="14"/>
    </row>
    <row r="111" spans="1:11" s="1" customFormat="1" ht="24" customHeight="1">
      <c r="A111" s="23" t="s">
        <v>52</v>
      </c>
      <c r="B111" s="23"/>
      <c r="C111" s="6" t="s">
        <v>185</v>
      </c>
      <c r="D111" s="6" t="s">
        <v>188</v>
      </c>
      <c r="E111" s="12" t="s">
        <v>115</v>
      </c>
      <c r="F111" s="24" t="s">
        <v>53</v>
      </c>
      <c r="G111" s="24"/>
      <c r="H111" s="25">
        <f>H112</f>
        <v>5001599.7799999993</v>
      </c>
      <c r="I111" s="25"/>
      <c r="J111" s="25"/>
      <c r="K111" s="14"/>
    </row>
    <row r="112" spans="1:11" s="1" customFormat="1" ht="24" customHeight="1">
      <c r="A112" s="23" t="s">
        <v>54</v>
      </c>
      <c r="B112" s="23"/>
      <c r="C112" s="6" t="s">
        <v>185</v>
      </c>
      <c r="D112" s="6" t="s">
        <v>188</v>
      </c>
      <c r="E112" s="12" t="s">
        <v>115</v>
      </c>
      <c r="F112" s="24" t="s">
        <v>55</v>
      </c>
      <c r="G112" s="24"/>
      <c r="H112" s="25">
        <f>5001602.77-2.99</f>
        <v>5001599.7799999993</v>
      </c>
      <c r="I112" s="25"/>
      <c r="J112" s="25"/>
      <c r="K112" s="14"/>
    </row>
    <row r="113" spans="1:11" s="1" customFormat="1" ht="14.1" customHeight="1">
      <c r="A113" s="23" t="s">
        <v>116</v>
      </c>
      <c r="B113" s="23"/>
      <c r="C113" s="6" t="s">
        <v>185</v>
      </c>
      <c r="D113" s="6" t="s">
        <v>189</v>
      </c>
      <c r="E113" s="12" t="s">
        <v>1</v>
      </c>
      <c r="F113" s="24" t="s">
        <v>1</v>
      </c>
      <c r="G113" s="24"/>
      <c r="H113" s="25">
        <f>151792.76</f>
        <v>151792.76</v>
      </c>
      <c r="I113" s="25"/>
      <c r="J113" s="25"/>
      <c r="K113" s="14"/>
    </row>
    <row r="114" spans="1:11" s="1" customFormat="1" ht="33.950000000000003" customHeight="1">
      <c r="A114" s="23" t="s">
        <v>11</v>
      </c>
      <c r="B114" s="23"/>
      <c r="C114" s="6" t="s">
        <v>185</v>
      </c>
      <c r="D114" s="6" t="s">
        <v>189</v>
      </c>
      <c r="E114" s="12" t="s">
        <v>12</v>
      </c>
      <c r="F114" s="24" t="s">
        <v>1</v>
      </c>
      <c r="G114" s="24"/>
      <c r="H114" s="25">
        <f>151792.76</f>
        <v>151792.76</v>
      </c>
      <c r="I114" s="25"/>
      <c r="J114" s="25"/>
      <c r="K114" s="14"/>
    </row>
    <row r="115" spans="1:11" s="1" customFormat="1" ht="33.950000000000003" customHeight="1">
      <c r="A115" s="23" t="s">
        <v>117</v>
      </c>
      <c r="B115" s="23"/>
      <c r="C115" s="6" t="s">
        <v>185</v>
      </c>
      <c r="D115" s="6" t="s">
        <v>189</v>
      </c>
      <c r="E115" s="12" t="s">
        <v>118</v>
      </c>
      <c r="F115" s="24" t="s">
        <v>1</v>
      </c>
      <c r="G115" s="24"/>
      <c r="H115" s="25">
        <f>145000</f>
        <v>145000</v>
      </c>
      <c r="I115" s="25"/>
      <c r="J115" s="25"/>
      <c r="K115" s="14"/>
    </row>
    <row r="116" spans="1:11" s="1" customFormat="1" ht="14.1" customHeight="1">
      <c r="A116" s="23" t="s">
        <v>47</v>
      </c>
      <c r="B116" s="23"/>
      <c r="C116" s="6" t="s">
        <v>185</v>
      </c>
      <c r="D116" s="6" t="s">
        <v>189</v>
      </c>
      <c r="E116" s="12" t="s">
        <v>119</v>
      </c>
      <c r="F116" s="24" t="s">
        <v>1</v>
      </c>
      <c r="G116" s="24"/>
      <c r="H116" s="25">
        <f>145000</f>
        <v>145000</v>
      </c>
      <c r="I116" s="25"/>
      <c r="J116" s="25"/>
      <c r="K116" s="14"/>
    </row>
    <row r="117" spans="1:11" s="1" customFormat="1" ht="24" customHeight="1">
      <c r="A117" s="23" t="s">
        <v>52</v>
      </c>
      <c r="B117" s="23"/>
      <c r="C117" s="6" t="s">
        <v>185</v>
      </c>
      <c r="D117" s="6" t="s">
        <v>189</v>
      </c>
      <c r="E117" s="12" t="s">
        <v>119</v>
      </c>
      <c r="F117" s="24" t="s">
        <v>53</v>
      </c>
      <c r="G117" s="24"/>
      <c r="H117" s="25">
        <f>145000</f>
        <v>145000</v>
      </c>
      <c r="I117" s="25"/>
      <c r="J117" s="25"/>
      <c r="K117" s="14"/>
    </row>
    <row r="118" spans="1:11" s="1" customFormat="1" ht="24" customHeight="1">
      <c r="A118" s="23" t="s">
        <v>54</v>
      </c>
      <c r="B118" s="23"/>
      <c r="C118" s="6" t="s">
        <v>185</v>
      </c>
      <c r="D118" s="6" t="s">
        <v>189</v>
      </c>
      <c r="E118" s="12" t="s">
        <v>119</v>
      </c>
      <c r="F118" s="24" t="s">
        <v>55</v>
      </c>
      <c r="G118" s="24"/>
      <c r="H118" s="25">
        <f>145000</f>
        <v>145000</v>
      </c>
      <c r="I118" s="25"/>
      <c r="J118" s="25"/>
      <c r="K118" s="14"/>
    </row>
    <row r="119" spans="1:11" s="1" customFormat="1" ht="24" customHeight="1">
      <c r="A119" s="23" t="s">
        <v>49</v>
      </c>
      <c r="B119" s="23"/>
      <c r="C119" s="6" t="s">
        <v>185</v>
      </c>
      <c r="D119" s="6" t="s">
        <v>189</v>
      </c>
      <c r="E119" s="12" t="s">
        <v>50</v>
      </c>
      <c r="F119" s="24" t="s">
        <v>1</v>
      </c>
      <c r="G119" s="24"/>
      <c r="H119" s="25">
        <f>6792.76</f>
        <v>6792.76</v>
      </c>
      <c r="I119" s="25"/>
      <c r="J119" s="25"/>
      <c r="K119" s="14"/>
    </row>
    <row r="120" spans="1:11" s="1" customFormat="1" ht="14.1" customHeight="1">
      <c r="A120" s="23" t="s">
        <v>47</v>
      </c>
      <c r="B120" s="23"/>
      <c r="C120" s="6" t="s">
        <v>185</v>
      </c>
      <c r="D120" s="6" t="s">
        <v>189</v>
      </c>
      <c r="E120" s="12" t="s">
        <v>51</v>
      </c>
      <c r="F120" s="24" t="s">
        <v>1</v>
      </c>
      <c r="G120" s="24"/>
      <c r="H120" s="25">
        <f>6792.76</f>
        <v>6792.76</v>
      </c>
      <c r="I120" s="25"/>
      <c r="J120" s="25"/>
      <c r="K120" s="14"/>
    </row>
    <row r="121" spans="1:11" s="1" customFormat="1" ht="24" customHeight="1">
      <c r="A121" s="23" t="s">
        <v>52</v>
      </c>
      <c r="B121" s="23"/>
      <c r="C121" s="6" t="s">
        <v>185</v>
      </c>
      <c r="D121" s="6" t="s">
        <v>189</v>
      </c>
      <c r="E121" s="12" t="s">
        <v>51</v>
      </c>
      <c r="F121" s="24" t="s">
        <v>53</v>
      </c>
      <c r="G121" s="24"/>
      <c r="H121" s="25">
        <f>6792.76</f>
        <v>6792.76</v>
      </c>
      <c r="I121" s="25"/>
      <c r="J121" s="25"/>
      <c r="K121" s="14"/>
    </row>
    <row r="122" spans="1:11" s="1" customFormat="1" ht="24" customHeight="1">
      <c r="A122" s="23" t="s">
        <v>54</v>
      </c>
      <c r="B122" s="23"/>
      <c r="C122" s="6" t="s">
        <v>185</v>
      </c>
      <c r="D122" s="6" t="s">
        <v>189</v>
      </c>
      <c r="E122" s="12" t="s">
        <v>51</v>
      </c>
      <c r="F122" s="24" t="s">
        <v>55</v>
      </c>
      <c r="G122" s="24"/>
      <c r="H122" s="25">
        <f>6792.76</f>
        <v>6792.76</v>
      </c>
      <c r="I122" s="25"/>
      <c r="J122" s="25"/>
      <c r="K122" s="14"/>
    </row>
    <row r="123" spans="1:11" s="1" customFormat="1" ht="14.1" customHeight="1">
      <c r="A123" s="23" t="s">
        <v>120</v>
      </c>
      <c r="B123" s="23"/>
      <c r="C123" s="6" t="s">
        <v>194</v>
      </c>
      <c r="D123" s="6" t="s">
        <v>182</v>
      </c>
      <c r="E123" s="12" t="s">
        <v>1</v>
      </c>
      <c r="F123" s="24" t="s">
        <v>1</v>
      </c>
      <c r="G123" s="24"/>
      <c r="H123" s="25">
        <f>15292177.1</f>
        <v>15292177.1</v>
      </c>
      <c r="I123" s="25"/>
      <c r="J123" s="25"/>
      <c r="K123" s="14"/>
    </row>
    <row r="124" spans="1:11" s="1" customFormat="1" ht="14.1" customHeight="1">
      <c r="A124" s="23" t="s">
        <v>121</v>
      </c>
      <c r="B124" s="23"/>
      <c r="C124" s="6" t="s">
        <v>194</v>
      </c>
      <c r="D124" s="6" t="s">
        <v>184</v>
      </c>
      <c r="E124" s="12" t="s">
        <v>1</v>
      </c>
      <c r="F124" s="24" t="s">
        <v>1</v>
      </c>
      <c r="G124" s="24"/>
      <c r="H124" s="25">
        <f t="shared" ref="H124:H129" si="6">80000</f>
        <v>80000</v>
      </c>
      <c r="I124" s="25"/>
      <c r="J124" s="25"/>
      <c r="K124" s="14"/>
    </row>
    <row r="125" spans="1:11" s="1" customFormat="1" ht="33.950000000000003" customHeight="1">
      <c r="A125" s="23" t="s">
        <v>122</v>
      </c>
      <c r="B125" s="23"/>
      <c r="C125" s="6" t="s">
        <v>194</v>
      </c>
      <c r="D125" s="6" t="s">
        <v>184</v>
      </c>
      <c r="E125" s="12" t="s">
        <v>123</v>
      </c>
      <c r="F125" s="24" t="s">
        <v>1</v>
      </c>
      <c r="G125" s="24"/>
      <c r="H125" s="25">
        <f t="shared" si="6"/>
        <v>80000</v>
      </c>
      <c r="I125" s="25"/>
      <c r="J125" s="25"/>
      <c r="K125" s="14"/>
    </row>
    <row r="126" spans="1:11" s="1" customFormat="1" ht="24" customHeight="1">
      <c r="A126" s="23" t="s">
        <v>124</v>
      </c>
      <c r="B126" s="23"/>
      <c r="C126" s="6" t="s">
        <v>194</v>
      </c>
      <c r="D126" s="6" t="s">
        <v>184</v>
      </c>
      <c r="E126" s="12" t="s">
        <v>125</v>
      </c>
      <c r="F126" s="24" t="s">
        <v>1</v>
      </c>
      <c r="G126" s="24"/>
      <c r="H126" s="25">
        <f t="shared" si="6"/>
        <v>80000</v>
      </c>
      <c r="I126" s="25"/>
      <c r="J126" s="25"/>
      <c r="K126" s="14"/>
    </row>
    <row r="127" spans="1:11" s="1" customFormat="1" ht="33.950000000000003" customHeight="1">
      <c r="A127" s="23" t="s">
        <v>126</v>
      </c>
      <c r="B127" s="23"/>
      <c r="C127" s="6" t="s">
        <v>194</v>
      </c>
      <c r="D127" s="6" t="s">
        <v>184</v>
      </c>
      <c r="E127" s="12" t="s">
        <v>127</v>
      </c>
      <c r="F127" s="24" t="s">
        <v>1</v>
      </c>
      <c r="G127" s="24"/>
      <c r="H127" s="25">
        <f t="shared" si="6"/>
        <v>80000</v>
      </c>
      <c r="I127" s="25"/>
      <c r="J127" s="25"/>
      <c r="K127" s="14"/>
    </row>
    <row r="128" spans="1:11" s="1" customFormat="1" ht="24" customHeight="1">
      <c r="A128" s="23" t="s">
        <v>52</v>
      </c>
      <c r="B128" s="23"/>
      <c r="C128" s="6" t="s">
        <v>194</v>
      </c>
      <c r="D128" s="6" t="s">
        <v>184</v>
      </c>
      <c r="E128" s="12" t="s">
        <v>127</v>
      </c>
      <c r="F128" s="24" t="s">
        <v>53</v>
      </c>
      <c r="G128" s="24"/>
      <c r="H128" s="25">
        <f t="shared" si="6"/>
        <v>80000</v>
      </c>
      <c r="I128" s="25"/>
      <c r="J128" s="25"/>
      <c r="K128" s="14"/>
    </row>
    <row r="129" spans="1:11" s="1" customFormat="1" ht="24" customHeight="1">
      <c r="A129" s="23" t="s">
        <v>54</v>
      </c>
      <c r="B129" s="23"/>
      <c r="C129" s="6" t="s">
        <v>194</v>
      </c>
      <c r="D129" s="6" t="s">
        <v>184</v>
      </c>
      <c r="E129" s="12" t="s">
        <v>127</v>
      </c>
      <c r="F129" s="24" t="s">
        <v>55</v>
      </c>
      <c r="G129" s="24"/>
      <c r="H129" s="25">
        <f t="shared" si="6"/>
        <v>80000</v>
      </c>
      <c r="I129" s="25"/>
      <c r="J129" s="25"/>
      <c r="K129" s="14"/>
    </row>
    <row r="130" spans="1:11" s="1" customFormat="1" ht="14.1" customHeight="1">
      <c r="A130" s="23" t="s">
        <v>128</v>
      </c>
      <c r="B130" s="23"/>
      <c r="C130" s="6" t="s">
        <v>194</v>
      </c>
      <c r="D130" s="6" t="s">
        <v>183</v>
      </c>
      <c r="E130" s="12" t="s">
        <v>1</v>
      </c>
      <c r="F130" s="24" t="s">
        <v>1</v>
      </c>
      <c r="G130" s="24"/>
      <c r="H130" s="25">
        <f>10900000</f>
        <v>10900000</v>
      </c>
      <c r="I130" s="25"/>
      <c r="J130" s="25"/>
      <c r="K130" s="14"/>
    </row>
    <row r="131" spans="1:11" s="1" customFormat="1" ht="33.950000000000003" customHeight="1">
      <c r="A131" s="23" t="s">
        <v>11</v>
      </c>
      <c r="B131" s="23"/>
      <c r="C131" s="6" t="s">
        <v>194</v>
      </c>
      <c r="D131" s="6" t="s">
        <v>183</v>
      </c>
      <c r="E131" s="12" t="s">
        <v>12</v>
      </c>
      <c r="F131" s="24" t="s">
        <v>1</v>
      </c>
      <c r="G131" s="24"/>
      <c r="H131" s="25">
        <f>10900000</f>
        <v>10900000</v>
      </c>
      <c r="I131" s="25"/>
      <c r="J131" s="25"/>
      <c r="K131" s="14"/>
    </row>
    <row r="132" spans="1:11" s="1" customFormat="1" ht="66" customHeight="1">
      <c r="A132" s="23" t="s">
        <v>129</v>
      </c>
      <c r="B132" s="23"/>
      <c r="C132" s="6" t="s">
        <v>194</v>
      </c>
      <c r="D132" s="6" t="s">
        <v>183</v>
      </c>
      <c r="E132" s="12" t="s">
        <v>130</v>
      </c>
      <c r="F132" s="24" t="s">
        <v>1</v>
      </c>
      <c r="G132" s="24"/>
      <c r="H132" s="25">
        <f>10900000</f>
        <v>10900000</v>
      </c>
      <c r="I132" s="25"/>
      <c r="J132" s="25"/>
      <c r="K132" s="14"/>
    </row>
    <row r="133" spans="1:11" s="1" customFormat="1" ht="33.950000000000003" customHeight="1">
      <c r="A133" s="23" t="s">
        <v>131</v>
      </c>
      <c r="B133" s="23"/>
      <c r="C133" s="6" t="s">
        <v>194</v>
      </c>
      <c r="D133" s="6" t="s">
        <v>183</v>
      </c>
      <c r="E133" s="12" t="s">
        <v>132</v>
      </c>
      <c r="F133" s="24" t="s">
        <v>1</v>
      </c>
      <c r="G133" s="24"/>
      <c r="H133" s="25">
        <f>9810000</f>
        <v>9810000</v>
      </c>
      <c r="I133" s="25"/>
      <c r="J133" s="25"/>
      <c r="K133" s="14"/>
    </row>
    <row r="134" spans="1:11" s="1" customFormat="1" ht="14.1" customHeight="1">
      <c r="A134" s="23" t="s">
        <v>24</v>
      </c>
      <c r="B134" s="23"/>
      <c r="C134" s="6" t="s">
        <v>194</v>
      </c>
      <c r="D134" s="6" t="s">
        <v>183</v>
      </c>
      <c r="E134" s="12" t="s">
        <v>132</v>
      </c>
      <c r="F134" s="24" t="s">
        <v>25</v>
      </c>
      <c r="G134" s="24"/>
      <c r="H134" s="25">
        <f>9810000</f>
        <v>9810000</v>
      </c>
      <c r="I134" s="25"/>
      <c r="J134" s="25"/>
      <c r="K134" s="14"/>
    </row>
    <row r="135" spans="1:11" s="1" customFormat="1" ht="14.1" customHeight="1">
      <c r="A135" s="23" t="s">
        <v>26</v>
      </c>
      <c r="B135" s="23"/>
      <c r="C135" s="6" t="s">
        <v>194</v>
      </c>
      <c r="D135" s="6" t="s">
        <v>183</v>
      </c>
      <c r="E135" s="12" t="s">
        <v>132</v>
      </c>
      <c r="F135" s="24" t="s">
        <v>27</v>
      </c>
      <c r="G135" s="24"/>
      <c r="H135" s="25">
        <f>9810000</f>
        <v>9810000</v>
      </c>
      <c r="I135" s="25"/>
      <c r="J135" s="25"/>
      <c r="K135" s="14"/>
    </row>
    <row r="136" spans="1:11" s="1" customFormat="1" ht="24" customHeight="1">
      <c r="A136" s="23" t="s">
        <v>133</v>
      </c>
      <c r="B136" s="23"/>
      <c r="C136" s="6" t="s">
        <v>194</v>
      </c>
      <c r="D136" s="6" t="s">
        <v>183</v>
      </c>
      <c r="E136" s="12" t="s">
        <v>134</v>
      </c>
      <c r="F136" s="24" t="s">
        <v>1</v>
      </c>
      <c r="G136" s="24"/>
      <c r="H136" s="25">
        <f>1090000</f>
        <v>1090000</v>
      </c>
      <c r="I136" s="25"/>
      <c r="J136" s="25"/>
      <c r="K136" s="14"/>
    </row>
    <row r="137" spans="1:11" s="1" customFormat="1" ht="14.1" customHeight="1">
      <c r="A137" s="23" t="s">
        <v>24</v>
      </c>
      <c r="B137" s="23"/>
      <c r="C137" s="6" t="s">
        <v>194</v>
      </c>
      <c r="D137" s="6" t="s">
        <v>183</v>
      </c>
      <c r="E137" s="12" t="s">
        <v>134</v>
      </c>
      <c r="F137" s="24" t="s">
        <v>25</v>
      </c>
      <c r="G137" s="24"/>
      <c r="H137" s="25">
        <f>1090000</f>
        <v>1090000</v>
      </c>
      <c r="I137" s="25"/>
      <c r="J137" s="25"/>
      <c r="K137" s="14"/>
    </row>
    <row r="138" spans="1:11" s="1" customFormat="1" ht="14.1" customHeight="1">
      <c r="A138" s="23" t="s">
        <v>26</v>
      </c>
      <c r="B138" s="23"/>
      <c r="C138" s="6" t="s">
        <v>194</v>
      </c>
      <c r="D138" s="6" t="s">
        <v>183</v>
      </c>
      <c r="E138" s="12" t="s">
        <v>134</v>
      </c>
      <c r="F138" s="24" t="s">
        <v>27</v>
      </c>
      <c r="G138" s="24"/>
      <c r="H138" s="25">
        <f>1090000</f>
        <v>1090000</v>
      </c>
      <c r="I138" s="25"/>
      <c r="J138" s="25"/>
      <c r="K138" s="14"/>
    </row>
    <row r="139" spans="1:11" s="1" customFormat="1" ht="14.1" customHeight="1">
      <c r="A139" s="23" t="s">
        <v>135</v>
      </c>
      <c r="B139" s="23"/>
      <c r="C139" s="6" t="s">
        <v>194</v>
      </c>
      <c r="D139" s="6" t="s">
        <v>192</v>
      </c>
      <c r="E139" s="12" t="s">
        <v>1</v>
      </c>
      <c r="F139" s="24" t="s">
        <v>1</v>
      </c>
      <c r="G139" s="24"/>
      <c r="H139" s="25">
        <f>3931010.1</f>
        <v>3931010.1</v>
      </c>
      <c r="I139" s="25"/>
      <c r="J139" s="25"/>
      <c r="K139" s="14"/>
    </row>
    <row r="140" spans="1:11" s="1" customFormat="1" ht="45" customHeight="1">
      <c r="A140" s="23" t="s">
        <v>136</v>
      </c>
      <c r="B140" s="23"/>
      <c r="C140" s="6" t="s">
        <v>194</v>
      </c>
      <c r="D140" s="6" t="s">
        <v>192</v>
      </c>
      <c r="E140" s="12" t="s">
        <v>137</v>
      </c>
      <c r="F140" s="24" t="s">
        <v>1</v>
      </c>
      <c r="G140" s="24"/>
      <c r="H140" s="25">
        <f>3830000</f>
        <v>3830000</v>
      </c>
      <c r="I140" s="25"/>
      <c r="J140" s="25"/>
      <c r="K140" s="14"/>
    </row>
    <row r="141" spans="1:11" s="1" customFormat="1" ht="14.1" customHeight="1">
      <c r="A141" s="23" t="s">
        <v>138</v>
      </c>
      <c r="B141" s="23"/>
      <c r="C141" s="6" t="s">
        <v>194</v>
      </c>
      <c r="D141" s="6" t="s">
        <v>192</v>
      </c>
      <c r="E141" s="12" t="s">
        <v>139</v>
      </c>
      <c r="F141" s="24" t="s">
        <v>1</v>
      </c>
      <c r="G141" s="24"/>
      <c r="H141" s="25">
        <f>500000</f>
        <v>500000</v>
      </c>
      <c r="I141" s="25"/>
      <c r="J141" s="25"/>
      <c r="K141" s="14"/>
    </row>
    <row r="142" spans="1:11" s="1" customFormat="1" ht="14.1" customHeight="1">
      <c r="A142" s="23" t="s">
        <v>140</v>
      </c>
      <c r="B142" s="23"/>
      <c r="C142" s="6" t="s">
        <v>194</v>
      </c>
      <c r="D142" s="6" t="s">
        <v>192</v>
      </c>
      <c r="E142" s="12" t="s">
        <v>141</v>
      </c>
      <c r="F142" s="24" t="s">
        <v>1</v>
      </c>
      <c r="G142" s="24"/>
      <c r="H142" s="25">
        <f>500000</f>
        <v>500000</v>
      </c>
      <c r="I142" s="25"/>
      <c r="J142" s="25"/>
      <c r="K142" s="14"/>
    </row>
    <row r="143" spans="1:11" s="1" customFormat="1" ht="24" customHeight="1">
      <c r="A143" s="23" t="s">
        <v>52</v>
      </c>
      <c r="B143" s="23"/>
      <c r="C143" s="6" t="s">
        <v>194</v>
      </c>
      <c r="D143" s="6" t="s">
        <v>192</v>
      </c>
      <c r="E143" s="12" t="s">
        <v>141</v>
      </c>
      <c r="F143" s="24" t="s">
        <v>53</v>
      </c>
      <c r="G143" s="24"/>
      <c r="H143" s="25">
        <f>500000</f>
        <v>500000</v>
      </c>
      <c r="I143" s="25"/>
      <c r="J143" s="25"/>
      <c r="K143" s="14"/>
    </row>
    <row r="144" spans="1:11" s="1" customFormat="1" ht="24" customHeight="1">
      <c r="A144" s="23" t="s">
        <v>54</v>
      </c>
      <c r="B144" s="23"/>
      <c r="C144" s="6" t="s">
        <v>194</v>
      </c>
      <c r="D144" s="6" t="s">
        <v>192</v>
      </c>
      <c r="E144" s="12" t="s">
        <v>141</v>
      </c>
      <c r="F144" s="24" t="s">
        <v>55</v>
      </c>
      <c r="G144" s="24"/>
      <c r="H144" s="25">
        <f>500000</f>
        <v>500000</v>
      </c>
      <c r="I144" s="25"/>
      <c r="J144" s="25"/>
      <c r="K144" s="14"/>
    </row>
    <row r="145" spans="1:11" s="1" customFormat="1" ht="14.1" customHeight="1">
      <c r="A145" s="23" t="s">
        <v>142</v>
      </c>
      <c r="B145" s="23"/>
      <c r="C145" s="6" t="s">
        <v>194</v>
      </c>
      <c r="D145" s="6" t="s">
        <v>192</v>
      </c>
      <c r="E145" s="12" t="s">
        <v>143</v>
      </c>
      <c r="F145" s="24" t="s">
        <v>1</v>
      </c>
      <c r="G145" s="24"/>
      <c r="H145" s="25">
        <f>3330000</f>
        <v>3330000</v>
      </c>
      <c r="I145" s="25"/>
      <c r="J145" s="25"/>
      <c r="K145" s="14"/>
    </row>
    <row r="146" spans="1:11" s="1" customFormat="1" ht="14.1" customHeight="1">
      <c r="A146" s="23" t="s">
        <v>140</v>
      </c>
      <c r="B146" s="23"/>
      <c r="C146" s="6" t="s">
        <v>194</v>
      </c>
      <c r="D146" s="6" t="s">
        <v>192</v>
      </c>
      <c r="E146" s="12" t="s">
        <v>144</v>
      </c>
      <c r="F146" s="24" t="s">
        <v>1</v>
      </c>
      <c r="G146" s="24"/>
      <c r="H146" s="25">
        <f>3330000</f>
        <v>3330000</v>
      </c>
      <c r="I146" s="25"/>
      <c r="J146" s="25"/>
      <c r="K146" s="14"/>
    </row>
    <row r="147" spans="1:11" s="1" customFormat="1" ht="24" customHeight="1">
      <c r="A147" s="23" t="s">
        <v>52</v>
      </c>
      <c r="B147" s="23"/>
      <c r="C147" s="6" t="s">
        <v>194</v>
      </c>
      <c r="D147" s="6" t="s">
        <v>192</v>
      </c>
      <c r="E147" s="12" t="s">
        <v>144</v>
      </c>
      <c r="F147" s="24" t="s">
        <v>53</v>
      </c>
      <c r="G147" s="24"/>
      <c r="H147" s="25">
        <f>3330000</f>
        <v>3330000</v>
      </c>
      <c r="I147" s="25"/>
      <c r="J147" s="25"/>
      <c r="K147" s="14"/>
    </row>
    <row r="148" spans="1:11" s="1" customFormat="1" ht="24" customHeight="1">
      <c r="A148" s="23" t="s">
        <v>54</v>
      </c>
      <c r="B148" s="23"/>
      <c r="C148" s="6" t="s">
        <v>194</v>
      </c>
      <c r="D148" s="6" t="s">
        <v>192</v>
      </c>
      <c r="E148" s="12" t="s">
        <v>144</v>
      </c>
      <c r="F148" s="24" t="s">
        <v>55</v>
      </c>
      <c r="G148" s="24"/>
      <c r="H148" s="25">
        <f>3330000</f>
        <v>3330000</v>
      </c>
      <c r="I148" s="25"/>
      <c r="J148" s="25"/>
      <c r="K148" s="14"/>
    </row>
    <row r="149" spans="1:11" s="1" customFormat="1" ht="33.950000000000003" customHeight="1">
      <c r="A149" s="23" t="s">
        <v>145</v>
      </c>
      <c r="B149" s="23"/>
      <c r="C149" s="6" t="s">
        <v>194</v>
      </c>
      <c r="D149" s="6" t="s">
        <v>192</v>
      </c>
      <c r="E149" s="12" t="s">
        <v>146</v>
      </c>
      <c r="F149" s="24" t="s">
        <v>1</v>
      </c>
      <c r="G149" s="24"/>
      <c r="H149" s="25">
        <f>101010.1</f>
        <v>101010.1</v>
      </c>
      <c r="I149" s="25"/>
      <c r="J149" s="25"/>
      <c r="K149" s="14"/>
    </row>
    <row r="150" spans="1:11" s="1" customFormat="1" ht="24" customHeight="1">
      <c r="A150" s="23" t="s">
        <v>147</v>
      </c>
      <c r="B150" s="23"/>
      <c r="C150" s="6" t="s">
        <v>194</v>
      </c>
      <c r="D150" s="6" t="s">
        <v>192</v>
      </c>
      <c r="E150" s="12" t="s">
        <v>148</v>
      </c>
      <c r="F150" s="24" t="s">
        <v>1</v>
      </c>
      <c r="G150" s="24"/>
      <c r="H150" s="25">
        <f>101010.1</f>
        <v>101010.1</v>
      </c>
      <c r="I150" s="25"/>
      <c r="J150" s="25"/>
      <c r="K150" s="14"/>
    </row>
    <row r="151" spans="1:11" s="1" customFormat="1" ht="24" customHeight="1">
      <c r="A151" s="23" t="s">
        <v>149</v>
      </c>
      <c r="B151" s="23"/>
      <c r="C151" s="6" t="s">
        <v>194</v>
      </c>
      <c r="D151" s="6" t="s">
        <v>192</v>
      </c>
      <c r="E151" s="12" t="s">
        <v>150</v>
      </c>
      <c r="F151" s="24" t="s">
        <v>1</v>
      </c>
      <c r="G151" s="24"/>
      <c r="H151" s="25">
        <f>100000</f>
        <v>100000</v>
      </c>
      <c r="I151" s="25"/>
      <c r="J151" s="25"/>
      <c r="K151" s="14"/>
    </row>
    <row r="152" spans="1:11" s="1" customFormat="1" ht="24" customHeight="1">
      <c r="A152" s="23" t="s">
        <v>52</v>
      </c>
      <c r="B152" s="23"/>
      <c r="C152" s="6" t="s">
        <v>194</v>
      </c>
      <c r="D152" s="6" t="s">
        <v>192</v>
      </c>
      <c r="E152" s="12" t="s">
        <v>150</v>
      </c>
      <c r="F152" s="24" t="s">
        <v>53</v>
      </c>
      <c r="G152" s="24"/>
      <c r="H152" s="25">
        <f>100000</f>
        <v>100000</v>
      </c>
      <c r="I152" s="25"/>
      <c r="J152" s="25"/>
      <c r="K152" s="14"/>
    </row>
    <row r="153" spans="1:11" s="1" customFormat="1" ht="24" customHeight="1">
      <c r="A153" s="23" t="s">
        <v>54</v>
      </c>
      <c r="B153" s="23"/>
      <c r="C153" s="6" t="s">
        <v>194</v>
      </c>
      <c r="D153" s="6" t="s">
        <v>192</v>
      </c>
      <c r="E153" s="12" t="s">
        <v>150</v>
      </c>
      <c r="F153" s="24" t="s">
        <v>55</v>
      </c>
      <c r="G153" s="24"/>
      <c r="H153" s="25">
        <f>100000</f>
        <v>100000</v>
      </c>
      <c r="I153" s="25"/>
      <c r="J153" s="25"/>
      <c r="K153" s="14"/>
    </row>
    <row r="154" spans="1:11" s="1" customFormat="1" ht="24" customHeight="1">
      <c r="A154" s="23" t="s">
        <v>151</v>
      </c>
      <c r="B154" s="23"/>
      <c r="C154" s="6" t="s">
        <v>194</v>
      </c>
      <c r="D154" s="6" t="s">
        <v>192</v>
      </c>
      <c r="E154" s="12" t="s">
        <v>152</v>
      </c>
      <c r="F154" s="24" t="s">
        <v>1</v>
      </c>
      <c r="G154" s="24"/>
      <c r="H154" s="25">
        <f>1010.1</f>
        <v>1010.1</v>
      </c>
      <c r="I154" s="25"/>
      <c r="J154" s="25"/>
      <c r="K154" s="14"/>
    </row>
    <row r="155" spans="1:11" s="1" customFormat="1" ht="24" customHeight="1">
      <c r="A155" s="23" t="s">
        <v>52</v>
      </c>
      <c r="B155" s="23"/>
      <c r="C155" s="6" t="s">
        <v>194</v>
      </c>
      <c r="D155" s="6" t="s">
        <v>192</v>
      </c>
      <c r="E155" s="12" t="s">
        <v>152</v>
      </c>
      <c r="F155" s="24" t="s">
        <v>53</v>
      </c>
      <c r="G155" s="24"/>
      <c r="H155" s="25">
        <f>1010.1</f>
        <v>1010.1</v>
      </c>
      <c r="I155" s="25"/>
      <c r="J155" s="25"/>
      <c r="K155" s="14"/>
    </row>
    <row r="156" spans="1:11" s="1" customFormat="1" ht="24" customHeight="1">
      <c r="A156" s="23" t="s">
        <v>54</v>
      </c>
      <c r="B156" s="23"/>
      <c r="C156" s="6" t="s">
        <v>194</v>
      </c>
      <c r="D156" s="6" t="s">
        <v>192</v>
      </c>
      <c r="E156" s="12" t="s">
        <v>152</v>
      </c>
      <c r="F156" s="24" t="s">
        <v>55</v>
      </c>
      <c r="G156" s="24"/>
      <c r="H156" s="25">
        <f>1010.1</f>
        <v>1010.1</v>
      </c>
      <c r="I156" s="25"/>
      <c r="J156" s="25"/>
      <c r="K156" s="14"/>
    </row>
    <row r="157" spans="1:11" s="1" customFormat="1" ht="24" customHeight="1">
      <c r="A157" s="23" t="s">
        <v>153</v>
      </c>
      <c r="B157" s="23"/>
      <c r="C157" s="6" t="s">
        <v>194</v>
      </c>
      <c r="D157" s="6" t="s">
        <v>194</v>
      </c>
      <c r="E157" s="12" t="s">
        <v>1</v>
      </c>
      <c r="F157" s="24" t="s">
        <v>1</v>
      </c>
      <c r="G157" s="24"/>
      <c r="H157" s="25">
        <f t="shared" ref="H157:H162" si="7">381167</f>
        <v>381167</v>
      </c>
      <c r="I157" s="25"/>
      <c r="J157" s="25"/>
      <c r="K157" s="14"/>
    </row>
    <row r="158" spans="1:11" s="1" customFormat="1" ht="33.950000000000003" customHeight="1">
      <c r="A158" s="23" t="s">
        <v>11</v>
      </c>
      <c r="B158" s="23"/>
      <c r="C158" s="6" t="s">
        <v>194</v>
      </c>
      <c r="D158" s="6" t="s">
        <v>194</v>
      </c>
      <c r="E158" s="12" t="s">
        <v>12</v>
      </c>
      <c r="F158" s="24" t="s">
        <v>1</v>
      </c>
      <c r="G158" s="24"/>
      <c r="H158" s="25">
        <f t="shared" si="7"/>
        <v>381167</v>
      </c>
      <c r="I158" s="25"/>
      <c r="J158" s="25"/>
      <c r="K158" s="14"/>
    </row>
    <row r="159" spans="1:11" s="1" customFormat="1" ht="66" customHeight="1">
      <c r="A159" s="23" t="s">
        <v>129</v>
      </c>
      <c r="B159" s="23"/>
      <c r="C159" s="6" t="s">
        <v>194</v>
      </c>
      <c r="D159" s="6" t="s">
        <v>194</v>
      </c>
      <c r="E159" s="12" t="s">
        <v>130</v>
      </c>
      <c r="F159" s="24" t="s">
        <v>1</v>
      </c>
      <c r="G159" s="24"/>
      <c r="H159" s="25">
        <f t="shared" si="7"/>
        <v>381167</v>
      </c>
      <c r="I159" s="25"/>
      <c r="J159" s="25"/>
      <c r="K159" s="14"/>
    </row>
    <row r="160" spans="1:11" s="1" customFormat="1" ht="24" customHeight="1">
      <c r="A160" s="23" t="s">
        <v>22</v>
      </c>
      <c r="B160" s="23"/>
      <c r="C160" s="6" t="s">
        <v>194</v>
      </c>
      <c r="D160" s="6" t="s">
        <v>194</v>
      </c>
      <c r="E160" s="12" t="s">
        <v>154</v>
      </c>
      <c r="F160" s="24" t="s">
        <v>1</v>
      </c>
      <c r="G160" s="24"/>
      <c r="H160" s="25">
        <f t="shared" si="7"/>
        <v>381167</v>
      </c>
      <c r="I160" s="25"/>
      <c r="J160" s="25"/>
      <c r="K160" s="14"/>
    </row>
    <row r="161" spans="1:11" s="1" customFormat="1" ht="14.1" customHeight="1">
      <c r="A161" s="23" t="s">
        <v>24</v>
      </c>
      <c r="B161" s="23"/>
      <c r="C161" s="6" t="s">
        <v>194</v>
      </c>
      <c r="D161" s="6" t="s">
        <v>194</v>
      </c>
      <c r="E161" s="12" t="s">
        <v>154</v>
      </c>
      <c r="F161" s="24" t="s">
        <v>25</v>
      </c>
      <c r="G161" s="24"/>
      <c r="H161" s="25">
        <f t="shared" si="7"/>
        <v>381167</v>
      </c>
      <c r="I161" s="25"/>
      <c r="J161" s="25"/>
      <c r="K161" s="14"/>
    </row>
    <row r="162" spans="1:11" s="1" customFormat="1" ht="14.1" customHeight="1">
      <c r="A162" s="23" t="s">
        <v>26</v>
      </c>
      <c r="B162" s="23"/>
      <c r="C162" s="6" t="s">
        <v>194</v>
      </c>
      <c r="D162" s="6" t="s">
        <v>194</v>
      </c>
      <c r="E162" s="12" t="s">
        <v>154</v>
      </c>
      <c r="F162" s="24" t="s">
        <v>27</v>
      </c>
      <c r="G162" s="24"/>
      <c r="H162" s="25">
        <f t="shared" si="7"/>
        <v>381167</v>
      </c>
      <c r="I162" s="25"/>
      <c r="J162" s="25"/>
      <c r="K162" s="14"/>
    </row>
    <row r="163" spans="1:11" s="1" customFormat="1" ht="14.1" customHeight="1">
      <c r="A163" s="23" t="s">
        <v>155</v>
      </c>
      <c r="B163" s="23"/>
      <c r="C163" s="6" t="s">
        <v>186</v>
      </c>
      <c r="D163" s="6" t="s">
        <v>182</v>
      </c>
      <c r="E163" s="12" t="s">
        <v>1</v>
      </c>
      <c r="F163" s="24" t="s">
        <v>1</v>
      </c>
      <c r="G163" s="24"/>
      <c r="H163" s="25">
        <f t="shared" ref="H163:H169" si="8">232139</f>
        <v>232139</v>
      </c>
      <c r="I163" s="25"/>
      <c r="J163" s="25"/>
      <c r="K163" s="14"/>
    </row>
    <row r="164" spans="1:11" s="1" customFormat="1" ht="14.1" customHeight="1">
      <c r="A164" s="23" t="s">
        <v>156</v>
      </c>
      <c r="B164" s="23"/>
      <c r="C164" s="6" t="s">
        <v>186</v>
      </c>
      <c r="D164" s="6" t="s">
        <v>186</v>
      </c>
      <c r="E164" s="12" t="s">
        <v>1</v>
      </c>
      <c r="F164" s="24" t="s">
        <v>1</v>
      </c>
      <c r="G164" s="24"/>
      <c r="H164" s="25">
        <f t="shared" si="8"/>
        <v>232139</v>
      </c>
      <c r="I164" s="25"/>
      <c r="J164" s="25"/>
      <c r="K164" s="14"/>
    </row>
    <row r="165" spans="1:11" s="1" customFormat="1" ht="33.950000000000003" customHeight="1">
      <c r="A165" s="23" t="s">
        <v>11</v>
      </c>
      <c r="B165" s="23"/>
      <c r="C165" s="6" t="s">
        <v>186</v>
      </c>
      <c r="D165" s="6" t="s">
        <v>186</v>
      </c>
      <c r="E165" s="12" t="s">
        <v>12</v>
      </c>
      <c r="F165" s="24" t="s">
        <v>1</v>
      </c>
      <c r="G165" s="24"/>
      <c r="H165" s="25">
        <f t="shared" si="8"/>
        <v>232139</v>
      </c>
      <c r="I165" s="25"/>
      <c r="J165" s="25"/>
      <c r="K165" s="14"/>
    </row>
    <row r="166" spans="1:11" s="1" customFormat="1" ht="66" customHeight="1">
      <c r="A166" s="23" t="s">
        <v>129</v>
      </c>
      <c r="B166" s="23"/>
      <c r="C166" s="6" t="s">
        <v>186</v>
      </c>
      <c r="D166" s="6" t="s">
        <v>186</v>
      </c>
      <c r="E166" s="12" t="s">
        <v>130</v>
      </c>
      <c r="F166" s="24" t="s">
        <v>1</v>
      </c>
      <c r="G166" s="24"/>
      <c r="H166" s="25">
        <f t="shared" si="8"/>
        <v>232139</v>
      </c>
      <c r="I166" s="25"/>
      <c r="J166" s="25"/>
      <c r="K166" s="14"/>
    </row>
    <row r="167" spans="1:11" s="1" customFormat="1" ht="14.1" customHeight="1">
      <c r="A167" s="23" t="s">
        <v>157</v>
      </c>
      <c r="B167" s="23"/>
      <c r="C167" s="6" t="s">
        <v>186</v>
      </c>
      <c r="D167" s="6" t="s">
        <v>186</v>
      </c>
      <c r="E167" s="12" t="s">
        <v>158</v>
      </c>
      <c r="F167" s="24" t="s">
        <v>1</v>
      </c>
      <c r="G167" s="24"/>
      <c r="H167" s="25">
        <f t="shared" si="8"/>
        <v>232139</v>
      </c>
      <c r="I167" s="25"/>
      <c r="J167" s="25"/>
      <c r="K167" s="14"/>
    </row>
    <row r="168" spans="1:11" s="1" customFormat="1" ht="14.1" customHeight="1">
      <c r="A168" s="23" t="s">
        <v>24</v>
      </c>
      <c r="B168" s="23"/>
      <c r="C168" s="6" t="s">
        <v>186</v>
      </c>
      <c r="D168" s="6" t="s">
        <v>186</v>
      </c>
      <c r="E168" s="12" t="s">
        <v>158</v>
      </c>
      <c r="F168" s="24" t="s">
        <v>25</v>
      </c>
      <c r="G168" s="24"/>
      <c r="H168" s="25">
        <f t="shared" si="8"/>
        <v>232139</v>
      </c>
      <c r="I168" s="25"/>
      <c r="J168" s="25"/>
      <c r="K168" s="14"/>
    </row>
    <row r="169" spans="1:11" s="1" customFormat="1" ht="14.1" customHeight="1">
      <c r="A169" s="23" t="s">
        <v>26</v>
      </c>
      <c r="B169" s="23"/>
      <c r="C169" s="6" t="s">
        <v>186</v>
      </c>
      <c r="D169" s="6" t="s">
        <v>186</v>
      </c>
      <c r="E169" s="12" t="s">
        <v>158</v>
      </c>
      <c r="F169" s="24" t="s">
        <v>27</v>
      </c>
      <c r="G169" s="24"/>
      <c r="H169" s="25">
        <f t="shared" si="8"/>
        <v>232139</v>
      </c>
      <c r="I169" s="25"/>
      <c r="J169" s="25"/>
      <c r="K169" s="14"/>
    </row>
    <row r="170" spans="1:11" s="1" customFormat="1" ht="14.1" customHeight="1">
      <c r="A170" s="23" t="s">
        <v>159</v>
      </c>
      <c r="B170" s="23"/>
      <c r="C170" s="6" t="s">
        <v>187</v>
      </c>
      <c r="D170" s="6" t="s">
        <v>182</v>
      </c>
      <c r="E170" s="12" t="s">
        <v>1</v>
      </c>
      <c r="F170" s="24" t="s">
        <v>1</v>
      </c>
      <c r="G170" s="24"/>
      <c r="H170" s="25">
        <f>12325609.13</f>
        <v>12325609.130000001</v>
      </c>
      <c r="I170" s="25"/>
      <c r="J170" s="25"/>
      <c r="K170" s="14"/>
    </row>
    <row r="171" spans="1:11" s="1" customFormat="1" ht="14.1" customHeight="1">
      <c r="A171" s="23" t="s">
        <v>160</v>
      </c>
      <c r="B171" s="23"/>
      <c r="C171" s="6" t="s">
        <v>187</v>
      </c>
      <c r="D171" s="6" t="s">
        <v>184</v>
      </c>
      <c r="E171" s="12" t="s">
        <v>1</v>
      </c>
      <c r="F171" s="24" t="s">
        <v>1</v>
      </c>
      <c r="G171" s="24"/>
      <c r="H171" s="25">
        <f>12325609.13</f>
        <v>12325609.130000001</v>
      </c>
      <c r="I171" s="25"/>
      <c r="J171" s="25"/>
      <c r="K171" s="14"/>
    </row>
    <row r="172" spans="1:11" s="1" customFormat="1" ht="45" customHeight="1">
      <c r="A172" s="23" t="s">
        <v>161</v>
      </c>
      <c r="B172" s="23"/>
      <c r="C172" s="6" t="s">
        <v>187</v>
      </c>
      <c r="D172" s="6" t="s">
        <v>184</v>
      </c>
      <c r="E172" s="12" t="s">
        <v>162</v>
      </c>
      <c r="F172" s="24" t="s">
        <v>1</v>
      </c>
      <c r="G172" s="24"/>
      <c r="H172" s="25">
        <f>12325609.13</f>
        <v>12325609.130000001</v>
      </c>
      <c r="I172" s="25"/>
      <c r="J172" s="25"/>
      <c r="K172" s="14"/>
    </row>
    <row r="173" spans="1:11" s="1" customFormat="1" ht="24" customHeight="1">
      <c r="A173" s="23" t="s">
        <v>163</v>
      </c>
      <c r="B173" s="23"/>
      <c r="C173" s="6" t="s">
        <v>187</v>
      </c>
      <c r="D173" s="6" t="s">
        <v>184</v>
      </c>
      <c r="E173" s="12" t="s">
        <v>164</v>
      </c>
      <c r="F173" s="24" t="s">
        <v>1</v>
      </c>
      <c r="G173" s="24"/>
      <c r="H173" s="25">
        <f>12325609.13</f>
        <v>12325609.130000001</v>
      </c>
      <c r="I173" s="25"/>
      <c r="J173" s="25"/>
      <c r="K173" s="14"/>
    </row>
    <row r="174" spans="1:11" s="1" customFormat="1" ht="24" customHeight="1">
      <c r="A174" s="23" t="s">
        <v>61</v>
      </c>
      <c r="B174" s="23"/>
      <c r="C174" s="6" t="s">
        <v>187</v>
      </c>
      <c r="D174" s="6" t="s">
        <v>184</v>
      </c>
      <c r="E174" s="12" t="s">
        <v>165</v>
      </c>
      <c r="F174" s="24" t="s">
        <v>1</v>
      </c>
      <c r="G174" s="24"/>
      <c r="H174" s="25">
        <f>10343709.13</f>
        <v>10343709.130000001</v>
      </c>
      <c r="I174" s="25"/>
      <c r="J174" s="25"/>
      <c r="K174" s="14"/>
    </row>
    <row r="175" spans="1:11" s="1" customFormat="1" ht="54.95" customHeight="1">
      <c r="A175" s="23" t="s">
        <v>17</v>
      </c>
      <c r="B175" s="23"/>
      <c r="C175" s="6" t="s">
        <v>187</v>
      </c>
      <c r="D175" s="6" t="s">
        <v>184</v>
      </c>
      <c r="E175" s="12" t="s">
        <v>165</v>
      </c>
      <c r="F175" s="24" t="s">
        <v>18</v>
      </c>
      <c r="G175" s="24"/>
      <c r="H175" s="25">
        <f>10343709.13</f>
        <v>10343709.130000001</v>
      </c>
      <c r="I175" s="25"/>
      <c r="J175" s="25"/>
      <c r="K175" s="14"/>
    </row>
    <row r="176" spans="1:11" s="1" customFormat="1" ht="14.1" customHeight="1">
      <c r="A176" s="23" t="s">
        <v>63</v>
      </c>
      <c r="B176" s="23"/>
      <c r="C176" s="6" t="s">
        <v>187</v>
      </c>
      <c r="D176" s="6" t="s">
        <v>184</v>
      </c>
      <c r="E176" s="12" t="s">
        <v>165</v>
      </c>
      <c r="F176" s="24" t="s">
        <v>64</v>
      </c>
      <c r="G176" s="24"/>
      <c r="H176" s="25">
        <f>10343709.13</f>
        <v>10343709.130000001</v>
      </c>
      <c r="I176" s="25"/>
      <c r="J176" s="25"/>
      <c r="K176" s="14"/>
    </row>
    <row r="177" spans="1:11" s="1" customFormat="1" ht="33.950000000000003" customHeight="1">
      <c r="A177" s="23" t="s">
        <v>166</v>
      </c>
      <c r="B177" s="23"/>
      <c r="C177" s="6" t="s">
        <v>187</v>
      </c>
      <c r="D177" s="6" t="s">
        <v>184</v>
      </c>
      <c r="E177" s="12" t="s">
        <v>167</v>
      </c>
      <c r="F177" s="24" t="s">
        <v>1</v>
      </c>
      <c r="G177" s="24"/>
      <c r="H177" s="25">
        <f>1981900</f>
        <v>1981900</v>
      </c>
      <c r="I177" s="25"/>
      <c r="J177" s="25"/>
      <c r="K177" s="14"/>
    </row>
    <row r="178" spans="1:11" s="1" customFormat="1" ht="54.95" customHeight="1">
      <c r="A178" s="23" t="s">
        <v>17</v>
      </c>
      <c r="B178" s="23"/>
      <c r="C178" s="6" t="s">
        <v>187</v>
      </c>
      <c r="D178" s="6" t="s">
        <v>184</v>
      </c>
      <c r="E178" s="12" t="s">
        <v>167</v>
      </c>
      <c r="F178" s="24" t="s">
        <v>18</v>
      </c>
      <c r="G178" s="24"/>
      <c r="H178" s="25">
        <f>1981900</f>
        <v>1981900</v>
      </c>
      <c r="I178" s="25"/>
      <c r="J178" s="25"/>
      <c r="K178" s="14"/>
    </row>
    <row r="179" spans="1:11" s="1" customFormat="1" ht="14.1" customHeight="1">
      <c r="A179" s="23" t="s">
        <v>63</v>
      </c>
      <c r="B179" s="23"/>
      <c r="C179" s="6" t="s">
        <v>187</v>
      </c>
      <c r="D179" s="6" t="s">
        <v>184</v>
      </c>
      <c r="E179" s="12" t="s">
        <v>167</v>
      </c>
      <c r="F179" s="24" t="s">
        <v>64</v>
      </c>
      <c r="G179" s="24"/>
      <c r="H179" s="25">
        <f>1981900</f>
        <v>1981900</v>
      </c>
      <c r="I179" s="25"/>
      <c r="J179" s="25"/>
      <c r="K179" s="14"/>
    </row>
    <row r="180" spans="1:11" s="1" customFormat="1" ht="14.1" customHeight="1">
      <c r="A180" s="23" t="s">
        <v>168</v>
      </c>
      <c r="B180" s="23"/>
      <c r="C180" s="6" t="s">
        <v>189</v>
      </c>
      <c r="D180" s="6" t="s">
        <v>182</v>
      </c>
      <c r="E180" s="12" t="s">
        <v>1</v>
      </c>
      <c r="F180" s="24" t="s">
        <v>1</v>
      </c>
      <c r="G180" s="24"/>
      <c r="H180" s="25">
        <f t="shared" ref="H180:H186" si="9">396000</f>
        <v>396000</v>
      </c>
      <c r="I180" s="25"/>
      <c r="J180" s="25"/>
      <c r="K180" s="14"/>
    </row>
    <row r="181" spans="1:11" s="1" customFormat="1" ht="14.1" customHeight="1">
      <c r="A181" s="23" t="s">
        <v>169</v>
      </c>
      <c r="B181" s="23"/>
      <c r="C181" s="6" t="s">
        <v>189</v>
      </c>
      <c r="D181" s="6" t="s">
        <v>184</v>
      </c>
      <c r="E181" s="12" t="s">
        <v>1</v>
      </c>
      <c r="F181" s="24" t="s">
        <v>1</v>
      </c>
      <c r="G181" s="24"/>
      <c r="H181" s="25">
        <f t="shared" si="9"/>
        <v>396000</v>
      </c>
      <c r="I181" s="25"/>
      <c r="J181" s="25"/>
      <c r="K181" s="14"/>
    </row>
    <row r="182" spans="1:11" s="1" customFormat="1" ht="33.950000000000003" customHeight="1">
      <c r="A182" s="23" t="s">
        <v>11</v>
      </c>
      <c r="B182" s="23"/>
      <c r="C182" s="6" t="s">
        <v>189</v>
      </c>
      <c r="D182" s="6" t="s">
        <v>184</v>
      </c>
      <c r="E182" s="12" t="s">
        <v>12</v>
      </c>
      <c r="F182" s="24" t="s">
        <v>1</v>
      </c>
      <c r="G182" s="24"/>
      <c r="H182" s="25">
        <f t="shared" si="9"/>
        <v>396000</v>
      </c>
      <c r="I182" s="25"/>
      <c r="J182" s="25"/>
      <c r="K182" s="14"/>
    </row>
    <row r="183" spans="1:11" s="1" customFormat="1" ht="24" customHeight="1">
      <c r="A183" s="23" t="s">
        <v>170</v>
      </c>
      <c r="B183" s="23"/>
      <c r="C183" s="6" t="s">
        <v>189</v>
      </c>
      <c r="D183" s="6" t="s">
        <v>184</v>
      </c>
      <c r="E183" s="12" t="s">
        <v>171</v>
      </c>
      <c r="F183" s="24" t="s">
        <v>1</v>
      </c>
      <c r="G183" s="24"/>
      <c r="H183" s="25">
        <f t="shared" si="9"/>
        <v>396000</v>
      </c>
      <c r="I183" s="25"/>
      <c r="J183" s="25"/>
      <c r="K183" s="14"/>
    </row>
    <row r="184" spans="1:11" s="1" customFormat="1" ht="14.1" customHeight="1">
      <c r="A184" s="23" t="s">
        <v>172</v>
      </c>
      <c r="B184" s="23"/>
      <c r="C184" s="6" t="s">
        <v>189</v>
      </c>
      <c r="D184" s="6" t="s">
        <v>184</v>
      </c>
      <c r="E184" s="12" t="s">
        <v>173</v>
      </c>
      <c r="F184" s="24" t="s">
        <v>1</v>
      </c>
      <c r="G184" s="24"/>
      <c r="H184" s="25">
        <f t="shared" si="9"/>
        <v>396000</v>
      </c>
      <c r="I184" s="25"/>
      <c r="J184" s="25"/>
      <c r="K184" s="14"/>
    </row>
    <row r="185" spans="1:11" s="1" customFormat="1" ht="14.1" customHeight="1">
      <c r="A185" s="23" t="s">
        <v>174</v>
      </c>
      <c r="B185" s="23"/>
      <c r="C185" s="6" t="s">
        <v>189</v>
      </c>
      <c r="D185" s="6" t="s">
        <v>184</v>
      </c>
      <c r="E185" s="12" t="s">
        <v>173</v>
      </c>
      <c r="F185" s="24" t="s">
        <v>175</v>
      </c>
      <c r="G185" s="24"/>
      <c r="H185" s="25">
        <f t="shared" si="9"/>
        <v>396000</v>
      </c>
      <c r="I185" s="25"/>
      <c r="J185" s="25"/>
      <c r="K185" s="14"/>
    </row>
    <row r="186" spans="1:11" s="1" customFormat="1" ht="24" customHeight="1">
      <c r="A186" s="23" t="s">
        <v>176</v>
      </c>
      <c r="B186" s="23"/>
      <c r="C186" s="6" t="s">
        <v>189</v>
      </c>
      <c r="D186" s="6" t="s">
        <v>184</v>
      </c>
      <c r="E186" s="12" t="s">
        <v>173</v>
      </c>
      <c r="F186" s="24" t="s">
        <v>177</v>
      </c>
      <c r="G186" s="24"/>
      <c r="H186" s="25">
        <f t="shared" si="9"/>
        <v>396000</v>
      </c>
      <c r="I186" s="25"/>
      <c r="J186" s="25"/>
      <c r="K186" s="14"/>
    </row>
    <row r="187" spans="1:11" s="1" customFormat="1" ht="15" customHeight="1">
      <c r="A187" s="27" t="s">
        <v>178</v>
      </c>
      <c r="B187" s="27"/>
      <c r="C187" s="27"/>
      <c r="D187" s="27"/>
      <c r="E187" s="27"/>
      <c r="F187" s="27"/>
      <c r="G187" s="27"/>
      <c r="H187" s="25">
        <f>65465182.23</f>
        <v>65465182.229999997</v>
      </c>
      <c r="I187" s="25"/>
      <c r="J187" s="25"/>
      <c r="K187" s="13">
        <f>K8</f>
        <v>487976.83</v>
      </c>
    </row>
    <row r="188" spans="1:11" s="1" customFormat="1" ht="14.1" customHeight="1">
      <c r="A188" s="28" t="s">
        <v>1</v>
      </c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1" s="2" customFormat="1" ht="14.1" customHeight="1">
      <c r="A189" s="4" t="s">
        <v>1</v>
      </c>
      <c r="B189" s="4"/>
      <c r="C189" s="4"/>
      <c r="D189" s="4"/>
      <c r="E189" s="4"/>
      <c r="F189" s="4"/>
      <c r="G189" s="4"/>
      <c r="H189" s="4"/>
      <c r="I189" s="4"/>
      <c r="J189" s="4"/>
    </row>
    <row r="190" spans="1:11" s="2" customFormat="1" ht="14.1" customHeight="1">
      <c r="A190" s="4" t="s">
        <v>1</v>
      </c>
      <c r="B190" s="4"/>
      <c r="C190" s="4"/>
      <c r="D190" s="4"/>
      <c r="E190" s="4"/>
      <c r="F190" s="4"/>
      <c r="G190" s="4"/>
      <c r="H190" s="4"/>
      <c r="I190" s="4"/>
      <c r="J190" s="4"/>
    </row>
    <row r="191" spans="1:11" s="2" customFormat="1" ht="14.1" customHeight="1">
      <c r="A191" s="5" t="s">
        <v>1</v>
      </c>
      <c r="B191" s="5"/>
      <c r="C191" s="5"/>
      <c r="D191" s="5"/>
      <c r="E191" s="5"/>
      <c r="F191" s="5"/>
      <c r="G191" s="5"/>
      <c r="H191" s="5"/>
      <c r="I191" s="5"/>
      <c r="J191" s="5"/>
    </row>
    <row r="192" spans="1:11" s="2" customFormat="1" ht="6" customHeight="1">
      <c r="A192" s="5" t="s">
        <v>1</v>
      </c>
      <c r="B192" s="5"/>
      <c r="C192" s="5"/>
      <c r="D192" s="5"/>
      <c r="E192" s="5"/>
      <c r="F192" s="5"/>
      <c r="G192" s="5"/>
      <c r="H192" s="5"/>
      <c r="I192" s="5"/>
      <c r="J192" s="5"/>
    </row>
    <row r="193" spans="1:10" s="2" customFormat="1" ht="14.1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s="3" customFormat="1">
      <c r="A194" s="2"/>
      <c r="B194" s="2"/>
      <c r="C194" s="2"/>
      <c r="D194" s="2"/>
      <c r="E194" s="2"/>
      <c r="F194" s="2"/>
      <c r="G194" s="2"/>
      <c r="H194" s="2"/>
      <c r="I194" s="2"/>
      <c r="J194" s="2"/>
    </row>
  </sheetData>
  <mergeCells count="552">
    <mergeCell ref="I1:K1"/>
    <mergeCell ref="A187:G187"/>
    <mergeCell ref="H187:J187"/>
    <mergeCell ref="A188:J188"/>
    <mergeCell ref="A186:B186"/>
    <mergeCell ref="F186:G186"/>
    <mergeCell ref="H186:J186"/>
    <mergeCell ref="A184:B184"/>
    <mergeCell ref="F184:G184"/>
    <mergeCell ref="H184:J184"/>
    <mergeCell ref="A185:B185"/>
    <mergeCell ref="F185:G185"/>
    <mergeCell ref="H185:J185"/>
    <mergeCell ref="A182:B182"/>
    <mergeCell ref="F182:G182"/>
    <mergeCell ref="H182:J182"/>
    <mergeCell ref="A183:B183"/>
    <mergeCell ref="F183:G183"/>
    <mergeCell ref="H183:J183"/>
    <mergeCell ref="A180:B180"/>
    <mergeCell ref="F180:G180"/>
    <mergeCell ref="H180:J180"/>
    <mergeCell ref="A181:B181"/>
    <mergeCell ref="F181:G181"/>
    <mergeCell ref="H181:J181"/>
    <mergeCell ref="A178:B178"/>
    <mergeCell ref="F178:G178"/>
    <mergeCell ref="H178:J178"/>
    <mergeCell ref="A179:B179"/>
    <mergeCell ref="F179:G179"/>
    <mergeCell ref="H179:J179"/>
    <mergeCell ref="A177:B177"/>
    <mergeCell ref="F177:G177"/>
    <mergeCell ref="H177:J177"/>
    <mergeCell ref="A175:B175"/>
    <mergeCell ref="F175:G175"/>
    <mergeCell ref="H175:J175"/>
    <mergeCell ref="A176:B176"/>
    <mergeCell ref="F176:G176"/>
    <mergeCell ref="H176:J176"/>
    <mergeCell ref="A173:B173"/>
    <mergeCell ref="F173:G173"/>
    <mergeCell ref="H173:J173"/>
    <mergeCell ref="A174:B174"/>
    <mergeCell ref="F174:G174"/>
    <mergeCell ref="H174:J174"/>
    <mergeCell ref="A171:B171"/>
    <mergeCell ref="F171:G171"/>
    <mergeCell ref="H171:J171"/>
    <mergeCell ref="A172:B172"/>
    <mergeCell ref="F172:G172"/>
    <mergeCell ref="H172:J172"/>
    <mergeCell ref="A170:B170"/>
    <mergeCell ref="F170:G170"/>
    <mergeCell ref="H170:J170"/>
    <mergeCell ref="A168:B168"/>
    <mergeCell ref="F168:G168"/>
    <mergeCell ref="H168:J168"/>
    <mergeCell ref="A169:B169"/>
    <mergeCell ref="F169:G169"/>
    <mergeCell ref="H169:J169"/>
    <mergeCell ref="A166:B166"/>
    <mergeCell ref="F166:G166"/>
    <mergeCell ref="H166:J166"/>
    <mergeCell ref="A167:B167"/>
    <mergeCell ref="F167:G167"/>
    <mergeCell ref="H167:J167"/>
    <mergeCell ref="A164:B164"/>
    <mergeCell ref="F164:G164"/>
    <mergeCell ref="H164:J164"/>
    <mergeCell ref="A165:B165"/>
    <mergeCell ref="F165:G165"/>
    <mergeCell ref="H165:J165"/>
    <mergeCell ref="A163:B163"/>
    <mergeCell ref="F163:G163"/>
    <mergeCell ref="H163:J163"/>
    <mergeCell ref="A161:B161"/>
    <mergeCell ref="F161:G161"/>
    <mergeCell ref="H161:J161"/>
    <mergeCell ref="A162:B162"/>
    <mergeCell ref="F162:G162"/>
    <mergeCell ref="H162:J162"/>
    <mergeCell ref="A159:B159"/>
    <mergeCell ref="F159:G159"/>
    <mergeCell ref="H159:J159"/>
    <mergeCell ref="A160:B160"/>
    <mergeCell ref="F160:G160"/>
    <mergeCell ref="H160:J160"/>
    <mergeCell ref="A157:B157"/>
    <mergeCell ref="F157:G157"/>
    <mergeCell ref="H157:J157"/>
    <mergeCell ref="A158:B158"/>
    <mergeCell ref="F158:G158"/>
    <mergeCell ref="H158:J158"/>
    <mergeCell ref="A156:B156"/>
    <mergeCell ref="F156:G156"/>
    <mergeCell ref="H156:J156"/>
    <mergeCell ref="A154:B154"/>
    <mergeCell ref="F154:G154"/>
    <mergeCell ref="H154:J154"/>
    <mergeCell ref="A155:B155"/>
    <mergeCell ref="F155:G155"/>
    <mergeCell ref="H155:J155"/>
    <mergeCell ref="A153:B153"/>
    <mergeCell ref="F153:G153"/>
    <mergeCell ref="H153:J153"/>
    <mergeCell ref="A151:B151"/>
    <mergeCell ref="F151:G151"/>
    <mergeCell ref="H151:J151"/>
    <mergeCell ref="A152:B152"/>
    <mergeCell ref="F152:G152"/>
    <mergeCell ref="H152:J152"/>
    <mergeCell ref="A149:B149"/>
    <mergeCell ref="F149:G149"/>
    <mergeCell ref="H149:J149"/>
    <mergeCell ref="A150:B150"/>
    <mergeCell ref="F150:G150"/>
    <mergeCell ref="H150:J150"/>
    <mergeCell ref="A148:B148"/>
    <mergeCell ref="F148:G148"/>
    <mergeCell ref="H148:J148"/>
    <mergeCell ref="A146:B146"/>
    <mergeCell ref="F146:G146"/>
    <mergeCell ref="H146:J146"/>
    <mergeCell ref="A147:B147"/>
    <mergeCell ref="F147:G147"/>
    <mergeCell ref="H147:J147"/>
    <mergeCell ref="A145:B145"/>
    <mergeCell ref="F145:G145"/>
    <mergeCell ref="H145:J145"/>
    <mergeCell ref="A143:B143"/>
    <mergeCell ref="F143:G143"/>
    <mergeCell ref="H143:J143"/>
    <mergeCell ref="A144:B144"/>
    <mergeCell ref="F144:G144"/>
    <mergeCell ref="H144:J144"/>
    <mergeCell ref="A141:B141"/>
    <mergeCell ref="F141:G141"/>
    <mergeCell ref="H141:J141"/>
    <mergeCell ref="A142:B142"/>
    <mergeCell ref="F142:G142"/>
    <mergeCell ref="H142:J142"/>
    <mergeCell ref="A139:B139"/>
    <mergeCell ref="F139:G139"/>
    <mergeCell ref="H139:J139"/>
    <mergeCell ref="A140:B140"/>
    <mergeCell ref="F140:G140"/>
    <mergeCell ref="H140:J140"/>
    <mergeCell ref="A138:B138"/>
    <mergeCell ref="F138:G138"/>
    <mergeCell ref="H138:J138"/>
    <mergeCell ref="A136:B136"/>
    <mergeCell ref="F136:G136"/>
    <mergeCell ref="H136:J136"/>
    <mergeCell ref="A137:B137"/>
    <mergeCell ref="F137:G137"/>
    <mergeCell ref="H137:J137"/>
    <mergeCell ref="A135:B135"/>
    <mergeCell ref="F135:G135"/>
    <mergeCell ref="H135:J135"/>
    <mergeCell ref="A133:B133"/>
    <mergeCell ref="F133:G133"/>
    <mergeCell ref="H133:J133"/>
    <mergeCell ref="A134:B134"/>
    <mergeCell ref="F134:G134"/>
    <mergeCell ref="H134:J134"/>
    <mergeCell ref="A131:B131"/>
    <mergeCell ref="F131:G131"/>
    <mergeCell ref="H131:J131"/>
    <mergeCell ref="A132:B132"/>
    <mergeCell ref="F132:G132"/>
    <mergeCell ref="H132:J132"/>
    <mergeCell ref="A130:B130"/>
    <mergeCell ref="F130:G130"/>
    <mergeCell ref="H130:J130"/>
    <mergeCell ref="A128:B128"/>
    <mergeCell ref="F128:G128"/>
    <mergeCell ref="H128:J128"/>
    <mergeCell ref="A129:B129"/>
    <mergeCell ref="F129:G129"/>
    <mergeCell ref="H129:J129"/>
    <mergeCell ref="A126:B126"/>
    <mergeCell ref="F126:G126"/>
    <mergeCell ref="H126:J126"/>
    <mergeCell ref="A127:B127"/>
    <mergeCell ref="F127:G127"/>
    <mergeCell ref="H127:J127"/>
    <mergeCell ref="A124:B124"/>
    <mergeCell ref="F124:G124"/>
    <mergeCell ref="H124:J124"/>
    <mergeCell ref="A125:B125"/>
    <mergeCell ref="F125:G125"/>
    <mergeCell ref="H125:J125"/>
    <mergeCell ref="A123:B123"/>
    <mergeCell ref="F123:G123"/>
    <mergeCell ref="H123:J123"/>
    <mergeCell ref="A121:B121"/>
    <mergeCell ref="F121:G121"/>
    <mergeCell ref="H121:J121"/>
    <mergeCell ref="A122:B122"/>
    <mergeCell ref="F122:G122"/>
    <mergeCell ref="H122:J122"/>
    <mergeCell ref="A119:B119"/>
    <mergeCell ref="F119:G119"/>
    <mergeCell ref="H119:J119"/>
    <mergeCell ref="A120:B120"/>
    <mergeCell ref="F120:G120"/>
    <mergeCell ref="H120:J120"/>
    <mergeCell ref="A118:B118"/>
    <mergeCell ref="F118:G118"/>
    <mergeCell ref="H118:J118"/>
    <mergeCell ref="A116:B116"/>
    <mergeCell ref="F116:G116"/>
    <mergeCell ref="H116:J116"/>
    <mergeCell ref="A117:B117"/>
    <mergeCell ref="F117:G117"/>
    <mergeCell ref="H117:J117"/>
    <mergeCell ref="A114:B114"/>
    <mergeCell ref="F114:G114"/>
    <mergeCell ref="H114:J114"/>
    <mergeCell ref="A115:B115"/>
    <mergeCell ref="F115:G115"/>
    <mergeCell ref="H115:J115"/>
    <mergeCell ref="A113:B113"/>
    <mergeCell ref="F113:G113"/>
    <mergeCell ref="H113:J113"/>
    <mergeCell ref="A111:B111"/>
    <mergeCell ref="F111:G111"/>
    <mergeCell ref="H111:J111"/>
    <mergeCell ref="A112:B112"/>
    <mergeCell ref="F112:G112"/>
    <mergeCell ref="H112:J112"/>
    <mergeCell ref="A109:B109"/>
    <mergeCell ref="F109:G109"/>
    <mergeCell ref="H109:J109"/>
    <mergeCell ref="A110:B110"/>
    <mergeCell ref="F110:G110"/>
    <mergeCell ref="H110:J110"/>
    <mergeCell ref="A108:B108"/>
    <mergeCell ref="F108:G108"/>
    <mergeCell ref="H108:J108"/>
    <mergeCell ref="A106:B106"/>
    <mergeCell ref="F106:G106"/>
    <mergeCell ref="H106:J106"/>
    <mergeCell ref="A107:B107"/>
    <mergeCell ref="F107:G107"/>
    <mergeCell ref="H107:J107"/>
    <mergeCell ref="A104:B104"/>
    <mergeCell ref="F104:G104"/>
    <mergeCell ref="H104:J104"/>
    <mergeCell ref="A105:B105"/>
    <mergeCell ref="F105:G105"/>
    <mergeCell ref="H105:J105"/>
    <mergeCell ref="A103:B103"/>
    <mergeCell ref="F103:G103"/>
    <mergeCell ref="H103:J103"/>
    <mergeCell ref="A102:B102"/>
    <mergeCell ref="F102:G102"/>
    <mergeCell ref="H102:J102"/>
    <mergeCell ref="A100:B100"/>
    <mergeCell ref="F100:G100"/>
    <mergeCell ref="H100:J100"/>
    <mergeCell ref="A101:B101"/>
    <mergeCell ref="F101:G101"/>
    <mergeCell ref="H101:J101"/>
    <mergeCell ref="A98:B98"/>
    <mergeCell ref="F98:G98"/>
    <mergeCell ref="H98:J98"/>
    <mergeCell ref="A99:B99"/>
    <mergeCell ref="F99:G99"/>
    <mergeCell ref="H99:J99"/>
    <mergeCell ref="A96:B96"/>
    <mergeCell ref="F96:G96"/>
    <mergeCell ref="H96:J96"/>
    <mergeCell ref="A97:B97"/>
    <mergeCell ref="F97:G97"/>
    <mergeCell ref="H97:J97"/>
    <mergeCell ref="A94:B94"/>
    <mergeCell ref="F94:G94"/>
    <mergeCell ref="H94:J94"/>
    <mergeCell ref="A95:B95"/>
    <mergeCell ref="F95:G95"/>
    <mergeCell ref="H95:J95"/>
    <mergeCell ref="A93:B93"/>
    <mergeCell ref="F93:G93"/>
    <mergeCell ref="H93:J93"/>
    <mergeCell ref="A91:B91"/>
    <mergeCell ref="F91:G91"/>
    <mergeCell ref="H91:J91"/>
    <mergeCell ref="A92:B92"/>
    <mergeCell ref="F92:G92"/>
    <mergeCell ref="H92:J92"/>
    <mergeCell ref="A90:B90"/>
    <mergeCell ref="F90:G90"/>
    <mergeCell ref="H90:J90"/>
    <mergeCell ref="A88:B88"/>
    <mergeCell ref="F88:G88"/>
    <mergeCell ref="H88:J88"/>
    <mergeCell ref="A89:B89"/>
    <mergeCell ref="F89:G89"/>
    <mergeCell ref="H89:J89"/>
    <mergeCell ref="A87:B87"/>
    <mergeCell ref="F87:G87"/>
    <mergeCell ref="H87:J87"/>
    <mergeCell ref="A85:B85"/>
    <mergeCell ref="F85:G85"/>
    <mergeCell ref="H85:J85"/>
    <mergeCell ref="A86:B86"/>
    <mergeCell ref="F86:G86"/>
    <mergeCell ref="H86:J86"/>
    <mergeCell ref="A83:B83"/>
    <mergeCell ref="F83:G83"/>
    <mergeCell ref="H83:J83"/>
    <mergeCell ref="A84:B84"/>
    <mergeCell ref="F84:G84"/>
    <mergeCell ref="H84:J84"/>
    <mergeCell ref="A82:B82"/>
    <mergeCell ref="F82:G82"/>
    <mergeCell ref="H82:J82"/>
    <mergeCell ref="A81:B81"/>
    <mergeCell ref="F81:G81"/>
    <mergeCell ref="H81:J81"/>
    <mergeCell ref="A79:B79"/>
    <mergeCell ref="F79:G79"/>
    <mergeCell ref="H79:J79"/>
    <mergeCell ref="A80:B80"/>
    <mergeCell ref="F80:G80"/>
    <mergeCell ref="H80:J80"/>
    <mergeCell ref="A77:B77"/>
    <mergeCell ref="F77:G77"/>
    <mergeCell ref="H77:J77"/>
    <mergeCell ref="A78:B78"/>
    <mergeCell ref="F78:G78"/>
    <mergeCell ref="H78:J78"/>
    <mergeCell ref="A75:B75"/>
    <mergeCell ref="F75:G75"/>
    <mergeCell ref="H75:J75"/>
    <mergeCell ref="A76:B76"/>
    <mergeCell ref="F76:G76"/>
    <mergeCell ref="H76:J76"/>
    <mergeCell ref="A73:B73"/>
    <mergeCell ref="F73:G73"/>
    <mergeCell ref="H73:J73"/>
    <mergeCell ref="A74:B74"/>
    <mergeCell ref="F74:G74"/>
    <mergeCell ref="H74:J74"/>
    <mergeCell ref="A72:B72"/>
    <mergeCell ref="F72:G72"/>
    <mergeCell ref="H72:J72"/>
    <mergeCell ref="A71:B71"/>
    <mergeCell ref="F71:G71"/>
    <mergeCell ref="H71:J71"/>
    <mergeCell ref="A69:B69"/>
    <mergeCell ref="F69:G69"/>
    <mergeCell ref="H69:J69"/>
    <mergeCell ref="A70:B70"/>
    <mergeCell ref="F70:G70"/>
    <mergeCell ref="H70:J70"/>
    <mergeCell ref="A67:B67"/>
    <mergeCell ref="F67:G67"/>
    <mergeCell ref="H67:J67"/>
    <mergeCell ref="A68:B68"/>
    <mergeCell ref="F68:G68"/>
    <mergeCell ref="H68:J68"/>
    <mergeCell ref="A65:B65"/>
    <mergeCell ref="F65:G65"/>
    <mergeCell ref="H65:J65"/>
    <mergeCell ref="A66:B66"/>
    <mergeCell ref="F66:G66"/>
    <mergeCell ref="H66:J66"/>
    <mergeCell ref="A63:B63"/>
    <mergeCell ref="F63:G63"/>
    <mergeCell ref="H63:J63"/>
    <mergeCell ref="A64:B64"/>
    <mergeCell ref="F64:G64"/>
    <mergeCell ref="H64:J64"/>
    <mergeCell ref="A61:B61"/>
    <mergeCell ref="F61:G61"/>
    <mergeCell ref="H61:J61"/>
    <mergeCell ref="A62:B62"/>
    <mergeCell ref="F62:G62"/>
    <mergeCell ref="H62:J62"/>
    <mergeCell ref="A59:B59"/>
    <mergeCell ref="F59:G59"/>
    <mergeCell ref="H59:J59"/>
    <mergeCell ref="A60:B60"/>
    <mergeCell ref="F60:G60"/>
    <mergeCell ref="H60:J60"/>
    <mergeCell ref="A58:B58"/>
    <mergeCell ref="F58:G58"/>
    <mergeCell ref="H58:J58"/>
    <mergeCell ref="A56:B56"/>
    <mergeCell ref="F56:G56"/>
    <mergeCell ref="H56:J56"/>
    <mergeCell ref="A57:B57"/>
    <mergeCell ref="F57:G57"/>
    <mergeCell ref="H57:J57"/>
    <mergeCell ref="A55:B55"/>
    <mergeCell ref="F55:G55"/>
    <mergeCell ref="H55:J55"/>
    <mergeCell ref="A53:B53"/>
    <mergeCell ref="F53:G53"/>
    <mergeCell ref="H53:J53"/>
    <mergeCell ref="A54:B54"/>
    <mergeCell ref="F54:G54"/>
    <mergeCell ref="H54:J54"/>
    <mergeCell ref="A51:B51"/>
    <mergeCell ref="F51:G51"/>
    <mergeCell ref="H51:J51"/>
    <mergeCell ref="A52:B52"/>
    <mergeCell ref="F52:G52"/>
    <mergeCell ref="H52:J52"/>
    <mergeCell ref="A49:B49"/>
    <mergeCell ref="F49:G49"/>
    <mergeCell ref="H49:J49"/>
    <mergeCell ref="A50:B50"/>
    <mergeCell ref="F50:G50"/>
    <mergeCell ref="H50:J50"/>
    <mergeCell ref="A47:B47"/>
    <mergeCell ref="F47:G47"/>
    <mergeCell ref="H47:J47"/>
    <mergeCell ref="A48:B48"/>
    <mergeCell ref="F48:G48"/>
    <mergeCell ref="H48:J48"/>
    <mergeCell ref="A46:B46"/>
    <mergeCell ref="F46:G46"/>
    <mergeCell ref="H46:J46"/>
    <mergeCell ref="A45:B45"/>
    <mergeCell ref="F45:G45"/>
    <mergeCell ref="H45:J45"/>
    <mergeCell ref="A44:B44"/>
    <mergeCell ref="F44:G44"/>
    <mergeCell ref="H44:J44"/>
    <mergeCell ref="A42:B42"/>
    <mergeCell ref="F42:G42"/>
    <mergeCell ref="H42:J42"/>
    <mergeCell ref="A43:B43"/>
    <mergeCell ref="F43:G43"/>
    <mergeCell ref="H43:J43"/>
    <mergeCell ref="A40:B40"/>
    <mergeCell ref="F40:G40"/>
    <mergeCell ref="H40:J40"/>
    <mergeCell ref="A41:B41"/>
    <mergeCell ref="F41:G41"/>
    <mergeCell ref="H41:J41"/>
    <mergeCell ref="A39:B39"/>
    <mergeCell ref="F39:G39"/>
    <mergeCell ref="H39:J39"/>
    <mergeCell ref="A37:B37"/>
    <mergeCell ref="F37:G37"/>
    <mergeCell ref="H37:J37"/>
    <mergeCell ref="A38:B38"/>
    <mergeCell ref="F38:G38"/>
    <mergeCell ref="H38:J38"/>
    <mergeCell ref="A35:B35"/>
    <mergeCell ref="F35:G35"/>
    <mergeCell ref="H35:J35"/>
    <mergeCell ref="A36:B36"/>
    <mergeCell ref="F36:G36"/>
    <mergeCell ref="H36:J36"/>
    <mergeCell ref="A34:B34"/>
    <mergeCell ref="F34:G34"/>
    <mergeCell ref="H34:J34"/>
    <mergeCell ref="A32:B32"/>
    <mergeCell ref="F32:G32"/>
    <mergeCell ref="H32:J32"/>
    <mergeCell ref="A33:B33"/>
    <mergeCell ref="F33:G33"/>
    <mergeCell ref="H33:J33"/>
    <mergeCell ref="A30:B30"/>
    <mergeCell ref="F30:G30"/>
    <mergeCell ref="H30:J30"/>
    <mergeCell ref="A31:B31"/>
    <mergeCell ref="F31:G31"/>
    <mergeCell ref="H31:J31"/>
    <mergeCell ref="A29:B29"/>
    <mergeCell ref="F29:G29"/>
    <mergeCell ref="H29:J29"/>
    <mergeCell ref="A27:B27"/>
    <mergeCell ref="F27:G27"/>
    <mergeCell ref="H27:J27"/>
    <mergeCell ref="A28:B28"/>
    <mergeCell ref="F28:G28"/>
    <mergeCell ref="H28:J28"/>
    <mergeCell ref="A25:B25"/>
    <mergeCell ref="F25:G25"/>
    <mergeCell ref="H25:J25"/>
    <mergeCell ref="A26:B26"/>
    <mergeCell ref="F26:G26"/>
    <mergeCell ref="H26:J26"/>
    <mergeCell ref="A23:B23"/>
    <mergeCell ref="F23:G23"/>
    <mergeCell ref="H23:J23"/>
    <mergeCell ref="A24:B24"/>
    <mergeCell ref="F24:G24"/>
    <mergeCell ref="H24:J24"/>
    <mergeCell ref="A22:B22"/>
    <mergeCell ref="F22:G22"/>
    <mergeCell ref="H22:J22"/>
    <mergeCell ref="A21:B21"/>
    <mergeCell ref="F21:G21"/>
    <mergeCell ref="H21:J21"/>
    <mergeCell ref="A20:B20"/>
    <mergeCell ref="F20:G20"/>
    <mergeCell ref="H20:J20"/>
    <mergeCell ref="A18:B18"/>
    <mergeCell ref="F18:G18"/>
    <mergeCell ref="H18:J18"/>
    <mergeCell ref="A19:B19"/>
    <mergeCell ref="F19:G19"/>
    <mergeCell ref="H19:J19"/>
    <mergeCell ref="A16:B16"/>
    <mergeCell ref="F16:G16"/>
    <mergeCell ref="H16:J16"/>
    <mergeCell ref="A17:B17"/>
    <mergeCell ref="F17:G17"/>
    <mergeCell ref="H17:J17"/>
    <mergeCell ref="A15:B15"/>
    <mergeCell ref="F15:G15"/>
    <mergeCell ref="H15:J15"/>
    <mergeCell ref="A14:B14"/>
    <mergeCell ref="F14:G14"/>
    <mergeCell ref="H14:J14"/>
    <mergeCell ref="A12:B12"/>
    <mergeCell ref="F12:G12"/>
    <mergeCell ref="H12:J12"/>
    <mergeCell ref="A13:B13"/>
    <mergeCell ref="F13:G13"/>
    <mergeCell ref="H13:J13"/>
    <mergeCell ref="A10:B10"/>
    <mergeCell ref="F10:G10"/>
    <mergeCell ref="H10:J10"/>
    <mergeCell ref="A11:B11"/>
    <mergeCell ref="F11:G11"/>
    <mergeCell ref="H11:J11"/>
    <mergeCell ref="A8:B8"/>
    <mergeCell ref="F8:G8"/>
    <mergeCell ref="H8:J8"/>
    <mergeCell ref="A9:B9"/>
    <mergeCell ref="F9:G9"/>
    <mergeCell ref="H9:J9"/>
    <mergeCell ref="A5:B6"/>
    <mergeCell ref="C5:G5"/>
    <mergeCell ref="F6:G6"/>
    <mergeCell ref="H5:J6"/>
    <mergeCell ref="A7:B7"/>
    <mergeCell ref="F7:G7"/>
    <mergeCell ref="H7:J7"/>
    <mergeCell ref="A4:J4"/>
    <mergeCell ref="A2:K2"/>
    <mergeCell ref="A3:K3"/>
    <mergeCell ref="K5:K6"/>
  </mergeCells>
  <pageMargins left="0" right="0" top="0" bottom="0" header="0.5" footer="0.5"/>
  <pageSetup paperSize="9" scale="93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127</cp:lastModifiedBy>
  <cp:lastPrinted>2020-01-20T04:38:29Z</cp:lastPrinted>
  <dcterms:created xsi:type="dcterms:W3CDTF">2020-01-16T04:32:37Z</dcterms:created>
  <dcterms:modified xsi:type="dcterms:W3CDTF">2020-01-20T05:03:16Z</dcterms:modified>
</cp:coreProperties>
</file>