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definedNames>
    <definedName name="_xlnm.Print_Area" localSheetId="0">Расходы!$A$1:$N$239</definedName>
  </definedNames>
  <calcPr calcId="124519" refMode="R1C1"/>
</workbook>
</file>

<file path=xl/calcChain.xml><?xml version="1.0" encoding="utf-8"?>
<calcChain xmlns="http://schemas.openxmlformats.org/spreadsheetml/2006/main">
  <c r="L123" i="1"/>
  <c r="L124"/>
  <c r="L125"/>
  <c r="L126"/>
  <c r="L127"/>
  <c r="L128"/>
  <c r="L129"/>
  <c r="L136"/>
  <c r="L137"/>
  <c r="L143"/>
  <c r="L144"/>
  <c r="L145"/>
  <c r="L146"/>
  <c r="L14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N85" s="1"/>
  <c r="L86"/>
  <c r="N86" s="1"/>
  <c r="L87"/>
  <c r="N87" s="1"/>
  <c r="L88"/>
  <c r="N88" s="1"/>
  <c r="L89"/>
  <c r="N89" s="1"/>
  <c r="L90"/>
  <c r="N90" s="1"/>
  <c r="L91"/>
  <c r="N91" s="1"/>
  <c r="L92"/>
  <c r="N92" s="1"/>
  <c r="L93"/>
  <c r="N93" s="1"/>
  <c r="L94"/>
  <c r="L95"/>
  <c r="N95" s="1"/>
  <c r="N94" s="1"/>
  <c r="L96"/>
  <c r="N96" s="1"/>
  <c r="L97"/>
  <c r="N97" s="1"/>
  <c r="L98"/>
  <c r="N98" s="1"/>
  <c r="L99"/>
  <c r="N99" s="1"/>
  <c r="L100"/>
  <c r="N100" s="1"/>
  <c r="L101"/>
  <c r="N101" s="1"/>
  <c r="L102"/>
  <c r="N102" s="1"/>
  <c r="L103"/>
  <c r="N103" s="1"/>
  <c r="L104"/>
  <c r="N104" s="1"/>
  <c r="L105"/>
  <c r="N105" s="1"/>
  <c r="L106"/>
  <c r="N106" s="1"/>
  <c r="L107"/>
  <c r="N107" s="1"/>
  <c r="L108"/>
  <c r="L109"/>
  <c r="L110"/>
  <c r="L111"/>
  <c r="L112"/>
  <c r="L113"/>
  <c r="L114"/>
  <c r="L115"/>
  <c r="L116"/>
  <c r="L117"/>
  <c r="L118"/>
  <c r="L119"/>
  <c r="L120"/>
  <c r="L121"/>
  <c r="L122"/>
  <c r="L130"/>
  <c r="L131"/>
  <c r="L132"/>
  <c r="L133"/>
  <c r="L134"/>
  <c r="L135"/>
  <c r="L138"/>
  <c r="L139"/>
  <c r="L140"/>
  <c r="L141"/>
  <c r="L142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N8" l="1"/>
  <c r="N239" s="1"/>
</calcChain>
</file>

<file path=xl/sharedStrings.xml><?xml version="1.0" encoding="utf-8"?>
<sst xmlns="http://schemas.openxmlformats.org/spreadsheetml/2006/main" count="1405" uniqueCount="225">
  <si>
    <t>Ведомственная структура расходов бюджета муниципального образования сельское поселение Мулымья</t>
  </si>
  <si>
    <t/>
  </si>
  <si>
    <t>на 2020 год</t>
  </si>
  <si>
    <t>Администрация сельского поселения Мулымья</t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</si>
  <si>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</si>
  <si>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</si>
  <si>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</si>
  <si>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</si>
  <si>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</si>
  <si>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</si>
  <si>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650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</si>
  <si>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</si>
  <si>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</si>
  <si>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</si>
  <si>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</si>
  <si>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</si>
  <si>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</si>
  <si>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</si>
  <si>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</si>
  <si>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</si>
  <si>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</si>
  <si>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</si>
  <si>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</si>
  <si>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</si>
  <si>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</si>
  <si>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</si>
  <si>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</si>
  <si>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</si>
  <si>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</si>
  <si>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0700102040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</si>
  <si>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</si>
  <si>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</si>
  <si>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</si>
  <si>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</si>
  <si>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</si>
  <si>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</si>
  <si>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</si>
  <si>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материально-техническое обеспечение подготовки и проведения муниципальных выборов</t>
  </si>
  <si>
    <t>0700679991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</si>
  <si>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</si>
  <si>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</si>
  <si>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</si>
  <si>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</si>
  <si>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</si>
  <si>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Непрограммные расходы</t>
  </si>
  <si>
    <t>6000000000</t>
  </si>
  <si>
    <t>Резервный фонд</t>
  </si>
  <si>
    <t>6000007050</t>
  </si>
  <si>
    <t>Резервные средства</t>
  </si>
  <si>
    <t>870</t>
  </si>
  <si>
    <t>Другие общегосударственные вопросы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</si>
  <si>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</si>
  <si>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</si>
  <si>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</si>
  <si>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</si>
  <si>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Иные выплаты персоналу государственных (муниципальных) органов, за исключением фонда оплаты труда</t>
  </si>
  <si>
    <t>122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</si>
  <si>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</si>
  <si>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</si>
  <si>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</si>
  <si>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</si>
  <si>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</si>
  <si>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</si>
  <si>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</si>
  <si>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</si>
  <si>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</si>
  <si>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</si>
  <si>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</si>
  <si>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</si>
  <si>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</si>
  <si>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</si>
  <si>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</si>
  <si>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</si>
  <si>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</si>
  <si>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</si>
  <si>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</si>
  <si>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</si>
  <si>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</si>
  <si>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</si>
  <si>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</si>
  <si>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</si>
  <si>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</si>
  <si>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</si>
  <si>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</si>
  <si>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</si>
  <si>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0800200590</t>
  </si>
  <si>
    <t>Иные выплаты персоналу учреждений, за исключением фонда оплаты труда</t>
  </si>
  <si>
    <t>112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</si>
  <si>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</si>
  <si>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</si>
  <si>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</si>
  <si>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</si>
  <si>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</si>
  <si>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</si>
  <si>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Закупка товаров, работ, услуг в сфере информационно-коммуникационных технологий</t>
  </si>
  <si>
    <t>242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</si>
  <si>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</si>
  <si>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</si>
  <si>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</si>
  <si>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</si>
  <si>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</si>
  <si>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</si>
  <si>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</si>
  <si>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Органы юстиции</t>
  </si>
  <si>
    <t>Основное мероприятие "Государственная регистрация актов гражданского состояния"</t>
  </si>
  <si>
    <t>0700300000</t>
  </si>
  <si>
    <t xml:space="preserve">Субвенция на осуществление переданных органам государственной власти субъектов РФ в соотвествии с п. 1 ст. 4 ФЗ от 15.11.1997 года №143-ФЗ " Об актах гражданского состояния" полномочий РФ на госудаственную регистрацию актов гражданского состояния" (фед. бюджет) </t>
  </si>
  <si>
    <t>0700359300</t>
  </si>
  <si>
    <t>Субвенция на осуществление переданных органам государственной власти субъектов РФ в соотвествии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</si>
  <si>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</si>
  <si>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</si>
  <si>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</si>
  <si>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</si>
  <si>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</si>
  <si>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</si>
  <si>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</si>
  <si>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</si>
  <si>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</si>
  <si>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</si>
  <si>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Мероприятия по созданию условий для деятельности народных дружин (софинансирование)</t>
  </si>
  <si>
    <t>01003S2300</t>
  </si>
  <si>
    <t>НАЦИОНАЛЬНАЯ ЭКОНОМИКА</t>
  </si>
  <si>
    <t>Общеэкономические вопросы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</si>
  <si>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</si>
  <si>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</si>
  <si>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</t>
  </si>
  <si>
    <t>0800375060</t>
  </si>
  <si>
    <t>Расходы на реализацию мероприятий по содействию трудоустройству граждан  (бюджет автон. округа)</t>
  </si>
  <si>
    <t>0800385060</t>
  </si>
  <si>
    <t>Дорожное хозяйство (дорожные фонды)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</si>
  <si>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</si>
  <si>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</si>
  <si>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</si>
  <si>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</si>
  <si>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</si>
  <si>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</si>
  <si>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</si>
  <si>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</si>
  <si>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</si>
  <si>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</si>
  <si>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</si>
  <si>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</si>
  <si>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</si>
  <si>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</si>
  <si>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</si>
  <si>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Жилищное хозяйство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</si>
  <si>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</si>
  <si>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</si>
  <si>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"Ремонт муниципального имущества"</t>
  </si>
  <si>
    <t>0900100000</t>
  </si>
  <si>
    <t>Расходы на капитальный ремонт государственного жилищного фонда субъектов РФ и муниципального жилищного фонда</t>
  </si>
  <si>
    <t>0900103520</t>
  </si>
  <si>
    <t>Коммунальное хозяйство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</si>
  <si>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</si>
  <si>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</si>
  <si>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реализацию полномочий в сфере жилищно-коммунального хозяйства (бюджет автономного округа)</t>
  </si>
  <si>
    <t>0700582591</t>
  </si>
  <si>
    <t>Расходы на реализацию полномочий в сфере жилищно-коммунального хозяйства (софинансирование)</t>
  </si>
  <si>
    <t>07005S2591</t>
  </si>
  <si>
    <t>Благоустройство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</si>
  <si>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</si>
  <si>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</si>
  <si>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меропритяие "Содержание мест захоронения"</t>
  </si>
  <si>
    <t>0200100000</t>
  </si>
  <si>
    <t>Расходы на мероприятия по благоустройству поселения</t>
  </si>
  <si>
    <t>0200176500</t>
  </si>
  <si>
    <t>Основное мероприятие "Прочее благоустройство"</t>
  </si>
  <si>
    <t>0200300000</t>
  </si>
  <si>
    <t>0200376500</t>
  </si>
  <si>
    <t>Муниципальная программа "Развитие гражданского общества в сельском поселении Мулымья на 2020-2025 годы и на период до 2030 года</t>
  </si>
  <si>
    <t>0300000000</t>
  </si>
  <si>
    <t>Основное мероприятие "Стимулирование 
развития практик инициативного бюджетирования"</t>
  </si>
  <si>
    <t>0300100000</t>
  </si>
  <si>
    <t>Мероприятия на содействие развитию исторических и иных местных традиций</t>
  </si>
  <si>
    <t>0300182420</t>
  </si>
  <si>
    <t>Софинансирование мероприятия на содействие развитию исторических и иных местных традиций</t>
  </si>
  <si>
    <t>03001S2420</t>
  </si>
  <si>
    <t>Другие вопросы в области жилищно-коммунального хозяйства</t>
  </si>
  <si>
    <t>0700502040</t>
  </si>
  <si>
    <t>ОБРАЗОВАНИЕ</t>
  </si>
  <si>
    <t>Молодежная политика</t>
  </si>
  <si>
    <t>Расходы по обеспечению переданных полномочий</t>
  </si>
  <si>
    <t>0700500540</t>
  </si>
  <si>
    <t>КУЛЬТУРА, КИНЕМАТОГРАФИЯ</t>
  </si>
  <si>
    <t>Культура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</si>
  <si>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</si>
  <si>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</si>
  <si>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</si>
  <si>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</si>
  <si>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</si>
  <si>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</si>
  <si>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</si>
  <si>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СОЦИАЛЬНАЯ ПОЛИТИКА</t>
  </si>
  <si>
    <t>Пенсионное обеспечение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</si>
  <si>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</si>
  <si>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</si>
  <si>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</si>
  <si>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</si>
  <si>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</si>
  <si>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</si>
  <si>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</si>
  <si>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</si>
  <si>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</si>
  <si>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</si>
  <si>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Итого</t>
  </si>
  <si>
    <t xml:space="preserve">В том числе за счет субвенций </t>
  </si>
  <si>
    <t xml:space="preserve">Приложение №4                                             к решению Совета депутатов                      от 17.01.2020 года №95 </t>
  </si>
  <si>
    <t>Вед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</si>
  <si>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</si>
  <si>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</si>
  <si>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</si>
  <si>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</si>
  <si>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</si>
  <si>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</si>
  <si>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</si>
  <si>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</si>
  <si>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</si>
  <si>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</si>
  <si>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00</t>
  </si>
  <si>
    <t>11</t>
  </si>
  <si>
    <t>13</t>
  </si>
  <si>
    <t>14</t>
  </si>
  <si>
    <t>09</t>
  </si>
  <si>
    <t xml:space="preserve">2020 год </t>
  </si>
  <si>
    <t>рублей</t>
  </si>
</sst>
</file>

<file path=xl/styles.xml><?xml version="1.0" encoding="utf-8"?>
<styleSheet xmlns="http://schemas.openxmlformats.org/spreadsheetml/2006/main">
  <fonts count="9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b/>
      <sz val="10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sz val="6"/>
      <color indexed="64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/>
    <xf numFmtId="0" fontId="4" fillId="2" borderId="8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0" fontId="0" fillId="0" borderId="15" xfId="0" applyNumberForma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5" xfId="0" applyNumberFormat="1" applyBorder="1"/>
    <xf numFmtId="0" fontId="0" fillId="0" borderId="16" xfId="0" applyNumberFormat="1" applyBorder="1"/>
    <xf numFmtId="4" fontId="0" fillId="0" borderId="17" xfId="0" applyNumberFormat="1" applyBorder="1"/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8" fillId="2" borderId="18" xfId="0" applyNumberFormat="1" applyFont="1" applyFill="1" applyBorder="1" applyAlignment="1">
      <alignment horizontal="center"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/>
    </xf>
    <xf numFmtId="2" fontId="6" fillId="0" borderId="0" xfId="0" applyNumberFormat="1" applyFont="1" applyAlignment="1">
      <alignment horizontal="right" wrapText="1"/>
    </xf>
    <xf numFmtId="0" fontId="5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245"/>
  <sheetViews>
    <sheetView tabSelected="1" view="pageBreakPreview" topLeftCell="A158" zoomScaleSheetLayoutView="100" workbookViewId="0">
      <selection activeCell="L124" sqref="L124:M124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6" width="4.7109375" style="1" customWidth="1"/>
    <col min="7" max="7" width="7.7109375" style="1" customWidth="1"/>
    <col min="8" max="8" width="9.7109375" style="1" customWidth="1"/>
    <col min="9" max="9" width="0.140625" style="1" customWidth="1"/>
    <col min="10" max="10" width="5.7109375" style="1" customWidth="1"/>
    <col min="11" max="11" width="2.7109375" style="1" customWidth="1"/>
    <col min="12" max="12" width="1.28515625" style="1" customWidth="1"/>
    <col min="13" max="13" width="9.85546875" style="1" customWidth="1"/>
    <col min="14" max="14" width="12" customWidth="1"/>
  </cols>
  <sheetData>
    <row r="1" spans="1:14" ht="37.5" customHeight="1">
      <c r="L1" s="20" t="s">
        <v>206</v>
      </c>
      <c r="M1" s="20"/>
      <c r="N1" s="20"/>
    </row>
    <row r="2" spans="1:14" s="1" customFormat="1" ht="32.1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" customFormat="1" ht="14.1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9" t="s">
        <v>224</v>
      </c>
    </row>
    <row r="5" spans="1:14" s="1" customFormat="1" ht="14.1" customHeight="1" thickBot="1">
      <c r="A5" s="35" t="s">
        <v>4</v>
      </c>
      <c r="B5" s="35"/>
      <c r="C5" s="35" t="s">
        <v>5</v>
      </c>
      <c r="D5" s="35"/>
      <c r="E5" s="35"/>
      <c r="F5" s="35"/>
      <c r="G5" s="35"/>
      <c r="H5" s="35"/>
      <c r="I5" s="35"/>
      <c r="J5" s="35"/>
      <c r="K5" s="35"/>
      <c r="L5" s="31" t="s">
        <v>223</v>
      </c>
      <c r="M5" s="31"/>
      <c r="N5" s="38" t="s">
        <v>205</v>
      </c>
    </row>
    <row r="6" spans="1:14" s="1" customFormat="1" ht="24" customHeight="1">
      <c r="A6" s="35"/>
      <c r="B6" s="35"/>
      <c r="C6" s="36" t="s">
        <v>207</v>
      </c>
      <c r="D6" s="36"/>
      <c r="E6" s="36"/>
      <c r="F6" s="13" t="s">
        <v>208</v>
      </c>
      <c r="G6" s="12" t="s">
        <v>209</v>
      </c>
      <c r="H6" s="37" t="s">
        <v>6</v>
      </c>
      <c r="I6" s="37"/>
      <c r="J6" s="37" t="s">
        <v>7</v>
      </c>
      <c r="K6" s="37"/>
      <c r="L6" s="31"/>
      <c r="M6" s="31"/>
      <c r="N6" s="39"/>
    </row>
    <row r="7" spans="1:14" s="1" customFormat="1" ht="14.1" customHeight="1" thickBot="1">
      <c r="A7" s="32" t="s">
        <v>8</v>
      </c>
      <c r="B7" s="32"/>
      <c r="C7" s="32" t="s">
        <v>9</v>
      </c>
      <c r="D7" s="32"/>
      <c r="E7" s="32"/>
      <c r="F7" s="14">
        <v>3</v>
      </c>
      <c r="G7" s="2">
        <v>4</v>
      </c>
      <c r="H7" s="33">
        <v>5</v>
      </c>
      <c r="I7" s="33"/>
      <c r="J7" s="33">
        <v>6</v>
      </c>
      <c r="K7" s="33"/>
      <c r="L7" s="34">
        <v>7</v>
      </c>
      <c r="M7" s="34"/>
      <c r="N7" s="3">
        <v>8</v>
      </c>
    </row>
    <row r="8" spans="1:14" s="1" customFormat="1" ht="14.1" customHeight="1">
      <c r="A8" s="23" t="s">
        <v>3</v>
      </c>
      <c r="B8" s="23"/>
      <c r="C8" s="24" t="s">
        <v>10</v>
      </c>
      <c r="D8" s="24"/>
      <c r="E8" s="24"/>
      <c r="F8" s="15"/>
      <c r="G8" s="16" t="s">
        <v>1</v>
      </c>
      <c r="H8" s="25" t="s">
        <v>1</v>
      </c>
      <c r="I8" s="25"/>
      <c r="J8" s="25" t="s">
        <v>1</v>
      </c>
      <c r="K8" s="25"/>
      <c r="L8" s="26">
        <f>65465182.23</f>
        <v>65465182.229999997</v>
      </c>
      <c r="M8" s="26"/>
      <c r="N8" s="4">
        <f>N85+N94</f>
        <v>487976.83</v>
      </c>
    </row>
    <row r="9" spans="1:14" s="1" customFormat="1" ht="14.1" customHeight="1">
      <c r="A9" s="23" t="s">
        <v>11</v>
      </c>
      <c r="B9" s="23"/>
      <c r="C9" s="24" t="s">
        <v>10</v>
      </c>
      <c r="D9" s="24"/>
      <c r="E9" s="24"/>
      <c r="F9" s="17" t="s">
        <v>210</v>
      </c>
      <c r="G9" s="18" t="s">
        <v>218</v>
      </c>
      <c r="H9" s="25" t="s">
        <v>1</v>
      </c>
      <c r="I9" s="25"/>
      <c r="J9" s="25" t="s">
        <v>1</v>
      </c>
      <c r="K9" s="25"/>
      <c r="L9" s="26">
        <f>26956583.92</f>
        <v>26956583.920000002</v>
      </c>
      <c r="M9" s="26"/>
      <c r="N9" s="5"/>
    </row>
    <row r="10" spans="1:14" s="1" customFormat="1" ht="33.950000000000003" customHeight="1">
      <c r="A10" s="23" t="s">
        <v>12</v>
      </c>
      <c r="B10" s="23"/>
      <c r="C10" s="24" t="s">
        <v>10</v>
      </c>
      <c r="D10" s="24"/>
      <c r="E10" s="24"/>
      <c r="F10" s="17" t="s">
        <v>210</v>
      </c>
      <c r="G10" s="18" t="s">
        <v>211</v>
      </c>
      <c r="H10" s="25" t="s">
        <v>1</v>
      </c>
      <c r="I10" s="25"/>
      <c r="J10" s="25" t="s">
        <v>1</v>
      </c>
      <c r="K10" s="25"/>
      <c r="L10" s="26">
        <f t="shared" ref="L10:L15" si="0">1798555.43</f>
        <v>1798555.43</v>
      </c>
      <c r="M10" s="26"/>
      <c r="N10" s="5"/>
    </row>
    <row r="11" spans="1:14" s="1" customFormat="1" ht="33.950000000000003" customHeight="1">
      <c r="A11" s="23" t="s">
        <v>13</v>
      </c>
      <c r="B11" s="23"/>
      <c r="C11" s="24" t="s">
        <v>10</v>
      </c>
      <c r="D11" s="24"/>
      <c r="E11" s="24"/>
      <c r="F11" s="17" t="s">
        <v>210</v>
      </c>
      <c r="G11" s="18" t="s">
        <v>211</v>
      </c>
      <c r="H11" s="25" t="s">
        <v>14</v>
      </c>
      <c r="I11" s="25"/>
      <c r="J11" s="25" t="s">
        <v>1</v>
      </c>
      <c r="K11" s="25"/>
      <c r="L11" s="26">
        <f t="shared" si="0"/>
        <v>1798555.43</v>
      </c>
      <c r="M11" s="26"/>
      <c r="N11" s="5"/>
    </row>
    <row r="12" spans="1:14" s="1" customFormat="1" ht="45" customHeight="1">
      <c r="A12" s="23" t="s">
        <v>15</v>
      </c>
      <c r="B12" s="23"/>
      <c r="C12" s="24" t="s">
        <v>10</v>
      </c>
      <c r="D12" s="24"/>
      <c r="E12" s="24"/>
      <c r="F12" s="17" t="s">
        <v>210</v>
      </c>
      <c r="G12" s="18" t="s">
        <v>211</v>
      </c>
      <c r="H12" s="25" t="s">
        <v>16</v>
      </c>
      <c r="I12" s="25"/>
      <c r="J12" s="25" t="s">
        <v>1</v>
      </c>
      <c r="K12" s="25"/>
      <c r="L12" s="26">
        <f t="shared" si="0"/>
        <v>1798555.43</v>
      </c>
      <c r="M12" s="26"/>
      <c r="N12" s="5"/>
    </row>
    <row r="13" spans="1:14" s="1" customFormat="1" ht="24" customHeight="1">
      <c r="A13" s="23" t="s">
        <v>17</v>
      </c>
      <c r="B13" s="23"/>
      <c r="C13" s="24" t="s">
        <v>10</v>
      </c>
      <c r="D13" s="24"/>
      <c r="E13" s="24"/>
      <c r="F13" s="17" t="s">
        <v>210</v>
      </c>
      <c r="G13" s="18" t="s">
        <v>211</v>
      </c>
      <c r="H13" s="25" t="s">
        <v>18</v>
      </c>
      <c r="I13" s="25"/>
      <c r="J13" s="25" t="s">
        <v>1</v>
      </c>
      <c r="K13" s="25"/>
      <c r="L13" s="26">
        <f t="shared" si="0"/>
        <v>1798555.43</v>
      </c>
      <c r="M13" s="26"/>
      <c r="N13" s="5"/>
    </row>
    <row r="14" spans="1:14" s="1" customFormat="1" ht="54.95" customHeight="1">
      <c r="A14" s="23" t="s">
        <v>19</v>
      </c>
      <c r="B14" s="23"/>
      <c r="C14" s="24" t="s">
        <v>10</v>
      </c>
      <c r="D14" s="24"/>
      <c r="E14" s="24"/>
      <c r="F14" s="17" t="s">
        <v>210</v>
      </c>
      <c r="G14" s="18" t="s">
        <v>211</v>
      </c>
      <c r="H14" s="25" t="s">
        <v>18</v>
      </c>
      <c r="I14" s="25"/>
      <c r="J14" s="25" t="s">
        <v>20</v>
      </c>
      <c r="K14" s="25"/>
      <c r="L14" s="26">
        <f t="shared" si="0"/>
        <v>1798555.43</v>
      </c>
      <c r="M14" s="26"/>
      <c r="N14" s="5"/>
    </row>
    <row r="15" spans="1:14" s="1" customFormat="1" ht="24" customHeight="1">
      <c r="A15" s="23" t="s">
        <v>21</v>
      </c>
      <c r="B15" s="23"/>
      <c r="C15" s="24" t="s">
        <v>10</v>
      </c>
      <c r="D15" s="24"/>
      <c r="E15" s="24"/>
      <c r="F15" s="17" t="s">
        <v>210</v>
      </c>
      <c r="G15" s="18" t="s">
        <v>211</v>
      </c>
      <c r="H15" s="25" t="s">
        <v>18</v>
      </c>
      <c r="I15" s="25"/>
      <c r="J15" s="25" t="s">
        <v>22</v>
      </c>
      <c r="K15" s="25"/>
      <c r="L15" s="26">
        <f t="shared" si="0"/>
        <v>1798555.43</v>
      </c>
      <c r="M15" s="26"/>
      <c r="N15" s="5"/>
    </row>
    <row r="16" spans="1:14" s="1" customFormat="1" ht="24" customHeight="1">
      <c r="A16" s="23" t="s">
        <v>23</v>
      </c>
      <c r="B16" s="23"/>
      <c r="C16" s="24" t="s">
        <v>10</v>
      </c>
      <c r="D16" s="24"/>
      <c r="E16" s="24"/>
      <c r="F16" s="17" t="s">
        <v>210</v>
      </c>
      <c r="G16" s="18" t="s">
        <v>211</v>
      </c>
      <c r="H16" s="25" t="s">
        <v>18</v>
      </c>
      <c r="I16" s="25"/>
      <c r="J16" s="25" t="s">
        <v>24</v>
      </c>
      <c r="K16" s="25"/>
      <c r="L16" s="26">
        <f>1381378.98</f>
        <v>1381378.98</v>
      </c>
      <c r="M16" s="26"/>
      <c r="N16" s="5"/>
    </row>
    <row r="17" spans="1:14" s="1" customFormat="1" ht="33.950000000000003" customHeight="1">
      <c r="A17" s="23" t="s">
        <v>25</v>
      </c>
      <c r="B17" s="23"/>
      <c r="C17" s="24" t="s">
        <v>10</v>
      </c>
      <c r="D17" s="24"/>
      <c r="E17" s="24"/>
      <c r="F17" s="17" t="s">
        <v>210</v>
      </c>
      <c r="G17" s="18" t="s">
        <v>211</v>
      </c>
      <c r="H17" s="25" t="s">
        <v>18</v>
      </c>
      <c r="I17" s="25"/>
      <c r="J17" s="25" t="s">
        <v>26</v>
      </c>
      <c r="K17" s="25"/>
      <c r="L17" s="26">
        <f>417176.45</f>
        <v>417176.45</v>
      </c>
      <c r="M17" s="26"/>
      <c r="N17" s="5"/>
    </row>
    <row r="18" spans="1:14" s="1" customFormat="1" ht="45" customHeight="1">
      <c r="A18" s="23" t="s">
        <v>27</v>
      </c>
      <c r="B18" s="23"/>
      <c r="C18" s="24" t="s">
        <v>10</v>
      </c>
      <c r="D18" s="24"/>
      <c r="E18" s="24"/>
      <c r="F18" s="17" t="s">
        <v>210</v>
      </c>
      <c r="G18" s="18" t="s">
        <v>213</v>
      </c>
      <c r="H18" s="25" t="s">
        <v>1</v>
      </c>
      <c r="I18" s="25"/>
      <c r="J18" s="25" t="s">
        <v>1</v>
      </c>
      <c r="K18" s="25"/>
      <c r="L18" s="26">
        <f>10134130.93</f>
        <v>10134130.93</v>
      </c>
      <c r="M18" s="26"/>
      <c r="N18" s="5"/>
    </row>
    <row r="19" spans="1:14" s="1" customFormat="1" ht="33.950000000000003" customHeight="1">
      <c r="A19" s="23" t="s">
        <v>13</v>
      </c>
      <c r="B19" s="23"/>
      <c r="C19" s="24" t="s">
        <v>10</v>
      </c>
      <c r="D19" s="24"/>
      <c r="E19" s="24"/>
      <c r="F19" s="17" t="s">
        <v>210</v>
      </c>
      <c r="G19" s="18" t="s">
        <v>213</v>
      </c>
      <c r="H19" s="25" t="s">
        <v>14</v>
      </c>
      <c r="I19" s="25"/>
      <c r="J19" s="25" t="s">
        <v>1</v>
      </c>
      <c r="K19" s="25"/>
      <c r="L19" s="26">
        <f>10134130.93</f>
        <v>10134130.93</v>
      </c>
      <c r="M19" s="26"/>
      <c r="N19" s="5"/>
    </row>
    <row r="20" spans="1:14" s="1" customFormat="1" ht="45" customHeight="1">
      <c r="A20" s="23" t="s">
        <v>15</v>
      </c>
      <c r="B20" s="23"/>
      <c r="C20" s="24" t="s">
        <v>10</v>
      </c>
      <c r="D20" s="24"/>
      <c r="E20" s="24"/>
      <c r="F20" s="17" t="s">
        <v>210</v>
      </c>
      <c r="G20" s="18" t="s">
        <v>213</v>
      </c>
      <c r="H20" s="25" t="s">
        <v>16</v>
      </c>
      <c r="I20" s="25"/>
      <c r="J20" s="25" t="s">
        <v>1</v>
      </c>
      <c r="K20" s="25"/>
      <c r="L20" s="26">
        <f>10134130.93</f>
        <v>10134130.93</v>
      </c>
      <c r="M20" s="26"/>
      <c r="N20" s="5"/>
    </row>
    <row r="21" spans="1:14" s="1" customFormat="1" ht="24" customHeight="1">
      <c r="A21" s="23" t="s">
        <v>28</v>
      </c>
      <c r="B21" s="23"/>
      <c r="C21" s="24" t="s">
        <v>10</v>
      </c>
      <c r="D21" s="24"/>
      <c r="E21" s="24"/>
      <c r="F21" s="17" t="s">
        <v>210</v>
      </c>
      <c r="G21" s="18" t="s">
        <v>213</v>
      </c>
      <c r="H21" s="25" t="s">
        <v>29</v>
      </c>
      <c r="I21" s="25"/>
      <c r="J21" s="25" t="s">
        <v>1</v>
      </c>
      <c r="K21" s="25"/>
      <c r="L21" s="26">
        <f>10134130.93</f>
        <v>10134130.93</v>
      </c>
      <c r="M21" s="26"/>
      <c r="N21" s="5"/>
    </row>
    <row r="22" spans="1:14" s="1" customFormat="1" ht="54.95" customHeight="1">
      <c r="A22" s="23" t="s">
        <v>19</v>
      </c>
      <c r="B22" s="23"/>
      <c r="C22" s="24" t="s">
        <v>10</v>
      </c>
      <c r="D22" s="24"/>
      <c r="E22" s="24"/>
      <c r="F22" s="17" t="s">
        <v>210</v>
      </c>
      <c r="G22" s="18" t="s">
        <v>213</v>
      </c>
      <c r="H22" s="25" t="s">
        <v>29</v>
      </c>
      <c r="I22" s="25"/>
      <c r="J22" s="25" t="s">
        <v>20</v>
      </c>
      <c r="K22" s="25"/>
      <c r="L22" s="26">
        <f>9810818.93</f>
        <v>9810818.9299999997</v>
      </c>
      <c r="M22" s="26"/>
      <c r="N22" s="5"/>
    </row>
    <row r="23" spans="1:14" s="1" customFormat="1" ht="24" customHeight="1">
      <c r="A23" s="23" t="s">
        <v>21</v>
      </c>
      <c r="B23" s="23"/>
      <c r="C23" s="24" t="s">
        <v>10</v>
      </c>
      <c r="D23" s="24"/>
      <c r="E23" s="24"/>
      <c r="F23" s="17" t="s">
        <v>210</v>
      </c>
      <c r="G23" s="18" t="s">
        <v>213</v>
      </c>
      <c r="H23" s="25" t="s">
        <v>29</v>
      </c>
      <c r="I23" s="25"/>
      <c r="J23" s="25" t="s">
        <v>22</v>
      </c>
      <c r="K23" s="25"/>
      <c r="L23" s="26">
        <f>9810818.93</f>
        <v>9810818.9299999997</v>
      </c>
      <c r="M23" s="26"/>
      <c r="N23" s="5"/>
    </row>
    <row r="24" spans="1:14" s="1" customFormat="1" ht="24" customHeight="1">
      <c r="A24" s="23" t="s">
        <v>23</v>
      </c>
      <c r="B24" s="23"/>
      <c r="C24" s="24" t="s">
        <v>10</v>
      </c>
      <c r="D24" s="24"/>
      <c r="E24" s="24"/>
      <c r="F24" s="17" t="s">
        <v>210</v>
      </c>
      <c r="G24" s="18" t="s">
        <v>213</v>
      </c>
      <c r="H24" s="25" t="s">
        <v>29</v>
      </c>
      <c r="I24" s="25"/>
      <c r="J24" s="25" t="s">
        <v>24</v>
      </c>
      <c r="K24" s="25"/>
      <c r="L24" s="26">
        <f>7535191.19</f>
        <v>7535191.1900000004</v>
      </c>
      <c r="M24" s="26"/>
      <c r="N24" s="5"/>
    </row>
    <row r="25" spans="1:14" s="1" customFormat="1" ht="33.950000000000003" customHeight="1">
      <c r="A25" s="23" t="s">
        <v>25</v>
      </c>
      <c r="B25" s="23"/>
      <c r="C25" s="24" t="s">
        <v>10</v>
      </c>
      <c r="D25" s="24"/>
      <c r="E25" s="24"/>
      <c r="F25" s="17" t="s">
        <v>210</v>
      </c>
      <c r="G25" s="18" t="s">
        <v>213</v>
      </c>
      <c r="H25" s="25" t="s">
        <v>29</v>
      </c>
      <c r="I25" s="25"/>
      <c r="J25" s="25" t="s">
        <v>26</v>
      </c>
      <c r="K25" s="25"/>
      <c r="L25" s="26">
        <f>2275627.74</f>
        <v>2275627.7400000002</v>
      </c>
      <c r="M25" s="26"/>
      <c r="N25" s="5"/>
    </row>
    <row r="26" spans="1:14" s="1" customFormat="1" ht="14.1" customHeight="1">
      <c r="A26" s="23" t="s">
        <v>30</v>
      </c>
      <c r="B26" s="23"/>
      <c r="C26" s="24" t="s">
        <v>10</v>
      </c>
      <c r="D26" s="24"/>
      <c r="E26" s="24"/>
      <c r="F26" s="17" t="s">
        <v>210</v>
      </c>
      <c r="G26" s="18" t="s">
        <v>213</v>
      </c>
      <c r="H26" s="25" t="s">
        <v>29</v>
      </c>
      <c r="I26" s="25"/>
      <c r="J26" s="25" t="s">
        <v>31</v>
      </c>
      <c r="K26" s="25"/>
      <c r="L26" s="26">
        <f>323312</f>
        <v>323312</v>
      </c>
      <c r="M26" s="26"/>
      <c r="N26" s="5"/>
    </row>
    <row r="27" spans="1:14" s="1" customFormat="1" ht="14.1" customHeight="1">
      <c r="A27" s="23" t="s">
        <v>32</v>
      </c>
      <c r="B27" s="23"/>
      <c r="C27" s="24" t="s">
        <v>10</v>
      </c>
      <c r="D27" s="24"/>
      <c r="E27" s="24"/>
      <c r="F27" s="17" t="s">
        <v>210</v>
      </c>
      <c r="G27" s="18" t="s">
        <v>213</v>
      </c>
      <c r="H27" s="25" t="s">
        <v>29</v>
      </c>
      <c r="I27" s="25"/>
      <c r="J27" s="25" t="s">
        <v>33</v>
      </c>
      <c r="K27" s="25"/>
      <c r="L27" s="26">
        <f>323312</f>
        <v>323312</v>
      </c>
      <c r="M27" s="26"/>
      <c r="N27" s="5"/>
    </row>
    <row r="28" spans="1:14" s="1" customFormat="1" ht="14.1" customHeight="1">
      <c r="A28" s="23" t="s">
        <v>32</v>
      </c>
      <c r="B28" s="23"/>
      <c r="C28" s="24" t="s">
        <v>10</v>
      </c>
      <c r="D28" s="24"/>
      <c r="E28" s="24"/>
      <c r="F28" s="17" t="s">
        <v>210</v>
      </c>
      <c r="G28" s="18" t="s">
        <v>213</v>
      </c>
      <c r="H28" s="25" t="s">
        <v>29</v>
      </c>
      <c r="I28" s="25"/>
      <c r="J28" s="25" t="s">
        <v>33</v>
      </c>
      <c r="K28" s="25"/>
      <c r="L28" s="26">
        <f>323312</f>
        <v>323312</v>
      </c>
      <c r="M28" s="26"/>
      <c r="N28" s="5"/>
    </row>
    <row r="29" spans="1:14" s="1" customFormat="1" ht="14.1" customHeight="1">
      <c r="A29" s="23" t="s">
        <v>34</v>
      </c>
      <c r="B29" s="23"/>
      <c r="C29" s="24" t="s">
        <v>10</v>
      </c>
      <c r="D29" s="24"/>
      <c r="E29" s="24"/>
      <c r="F29" s="17" t="s">
        <v>210</v>
      </c>
      <c r="G29" s="18" t="s">
        <v>215</v>
      </c>
      <c r="H29" s="25" t="s">
        <v>1</v>
      </c>
      <c r="I29" s="25"/>
      <c r="J29" s="25" t="s">
        <v>1</v>
      </c>
      <c r="K29" s="25"/>
      <c r="L29" s="26">
        <f t="shared" ref="L29:L35" si="1">691713</f>
        <v>691713</v>
      </c>
      <c r="M29" s="26"/>
      <c r="N29" s="5"/>
    </row>
    <row r="30" spans="1:14" s="1" customFormat="1" ht="33.950000000000003" customHeight="1">
      <c r="A30" s="23" t="s">
        <v>13</v>
      </c>
      <c r="B30" s="23"/>
      <c r="C30" s="24" t="s">
        <v>10</v>
      </c>
      <c r="D30" s="24"/>
      <c r="E30" s="24"/>
      <c r="F30" s="17" t="s">
        <v>210</v>
      </c>
      <c r="G30" s="18" t="s">
        <v>215</v>
      </c>
      <c r="H30" s="25" t="s">
        <v>14</v>
      </c>
      <c r="I30" s="25"/>
      <c r="J30" s="25" t="s">
        <v>1</v>
      </c>
      <c r="K30" s="25"/>
      <c r="L30" s="26">
        <f t="shared" si="1"/>
        <v>691713</v>
      </c>
      <c r="M30" s="26"/>
      <c r="N30" s="5"/>
    </row>
    <row r="31" spans="1:14" s="1" customFormat="1" ht="24" customHeight="1">
      <c r="A31" s="23" t="s">
        <v>35</v>
      </c>
      <c r="B31" s="23"/>
      <c r="C31" s="24" t="s">
        <v>10</v>
      </c>
      <c r="D31" s="24"/>
      <c r="E31" s="24"/>
      <c r="F31" s="17" t="s">
        <v>210</v>
      </c>
      <c r="G31" s="18" t="s">
        <v>215</v>
      </c>
      <c r="H31" s="25" t="s">
        <v>36</v>
      </c>
      <c r="I31" s="25"/>
      <c r="J31" s="25" t="s">
        <v>1</v>
      </c>
      <c r="K31" s="25"/>
      <c r="L31" s="26">
        <f t="shared" si="1"/>
        <v>691713</v>
      </c>
      <c r="M31" s="26"/>
      <c r="N31" s="5"/>
    </row>
    <row r="32" spans="1:14" s="1" customFormat="1" ht="33.950000000000003" customHeight="1">
      <c r="A32" s="23" t="s">
        <v>37</v>
      </c>
      <c r="B32" s="23"/>
      <c r="C32" s="24" t="s">
        <v>10</v>
      </c>
      <c r="D32" s="24"/>
      <c r="E32" s="24"/>
      <c r="F32" s="17" t="s">
        <v>210</v>
      </c>
      <c r="G32" s="18" t="s">
        <v>215</v>
      </c>
      <c r="H32" s="25" t="s">
        <v>38</v>
      </c>
      <c r="I32" s="25"/>
      <c r="J32" s="25" t="s">
        <v>1</v>
      </c>
      <c r="K32" s="25"/>
      <c r="L32" s="26">
        <f t="shared" si="1"/>
        <v>691713</v>
      </c>
      <c r="M32" s="26"/>
      <c r="N32" s="5"/>
    </row>
    <row r="33" spans="1:14" s="1" customFormat="1" ht="14.1" customHeight="1">
      <c r="A33" s="23" t="s">
        <v>39</v>
      </c>
      <c r="B33" s="23"/>
      <c r="C33" s="24" t="s">
        <v>10</v>
      </c>
      <c r="D33" s="24"/>
      <c r="E33" s="24"/>
      <c r="F33" s="17" t="s">
        <v>210</v>
      </c>
      <c r="G33" s="18" t="s">
        <v>215</v>
      </c>
      <c r="H33" s="25" t="s">
        <v>38</v>
      </c>
      <c r="I33" s="25"/>
      <c r="J33" s="25" t="s">
        <v>40</v>
      </c>
      <c r="K33" s="25"/>
      <c r="L33" s="26">
        <f t="shared" si="1"/>
        <v>691713</v>
      </c>
      <c r="M33" s="26"/>
      <c r="N33" s="5"/>
    </row>
    <row r="34" spans="1:14" s="1" customFormat="1" ht="14.1" customHeight="1">
      <c r="A34" s="23" t="s">
        <v>41</v>
      </c>
      <c r="B34" s="23"/>
      <c r="C34" s="24" t="s">
        <v>10</v>
      </c>
      <c r="D34" s="24"/>
      <c r="E34" s="24"/>
      <c r="F34" s="17" t="s">
        <v>210</v>
      </c>
      <c r="G34" s="18" t="s">
        <v>215</v>
      </c>
      <c r="H34" s="25" t="s">
        <v>38</v>
      </c>
      <c r="I34" s="25"/>
      <c r="J34" s="25" t="s">
        <v>42</v>
      </c>
      <c r="K34" s="25"/>
      <c r="L34" s="26">
        <f t="shared" si="1"/>
        <v>691713</v>
      </c>
      <c r="M34" s="26"/>
      <c r="N34" s="5"/>
    </row>
    <row r="35" spans="1:14" s="1" customFormat="1" ht="14.1" customHeight="1">
      <c r="A35" s="23" t="s">
        <v>41</v>
      </c>
      <c r="B35" s="23"/>
      <c r="C35" s="24" t="s">
        <v>10</v>
      </c>
      <c r="D35" s="24"/>
      <c r="E35" s="24"/>
      <c r="F35" s="17" t="s">
        <v>210</v>
      </c>
      <c r="G35" s="18" t="s">
        <v>215</v>
      </c>
      <c r="H35" s="25" t="s">
        <v>38</v>
      </c>
      <c r="I35" s="25"/>
      <c r="J35" s="25" t="s">
        <v>42</v>
      </c>
      <c r="K35" s="25"/>
      <c r="L35" s="26">
        <f t="shared" si="1"/>
        <v>691713</v>
      </c>
      <c r="M35" s="26"/>
      <c r="N35" s="5"/>
    </row>
    <row r="36" spans="1:14" s="1" customFormat="1" ht="14.1" customHeight="1">
      <c r="A36" s="23" t="s">
        <v>43</v>
      </c>
      <c r="B36" s="23"/>
      <c r="C36" s="24" t="s">
        <v>10</v>
      </c>
      <c r="D36" s="24"/>
      <c r="E36" s="24"/>
      <c r="F36" s="17" t="s">
        <v>210</v>
      </c>
      <c r="G36" s="18" t="s">
        <v>219</v>
      </c>
      <c r="H36" s="25" t="s">
        <v>1</v>
      </c>
      <c r="I36" s="25"/>
      <c r="J36" s="25" t="s">
        <v>1</v>
      </c>
      <c r="K36" s="25"/>
      <c r="L36" s="26">
        <f t="shared" ref="L36:L41" si="2">100000</f>
        <v>100000</v>
      </c>
      <c r="M36" s="26"/>
      <c r="N36" s="5"/>
    </row>
    <row r="37" spans="1:14" s="1" customFormat="1" ht="14.1" customHeight="1">
      <c r="A37" s="23" t="s">
        <v>44</v>
      </c>
      <c r="B37" s="23"/>
      <c r="C37" s="24" t="s">
        <v>10</v>
      </c>
      <c r="D37" s="24"/>
      <c r="E37" s="24"/>
      <c r="F37" s="17" t="s">
        <v>210</v>
      </c>
      <c r="G37" s="18" t="s">
        <v>219</v>
      </c>
      <c r="H37" s="25" t="s">
        <v>45</v>
      </c>
      <c r="I37" s="25"/>
      <c r="J37" s="25" t="s">
        <v>1</v>
      </c>
      <c r="K37" s="25"/>
      <c r="L37" s="26">
        <f t="shared" si="2"/>
        <v>100000</v>
      </c>
      <c r="M37" s="26"/>
      <c r="N37" s="5"/>
    </row>
    <row r="38" spans="1:14" s="1" customFormat="1" ht="14.1" customHeight="1">
      <c r="A38" s="23" t="s">
        <v>46</v>
      </c>
      <c r="B38" s="23"/>
      <c r="C38" s="24" t="s">
        <v>10</v>
      </c>
      <c r="D38" s="24"/>
      <c r="E38" s="24"/>
      <c r="F38" s="17" t="s">
        <v>210</v>
      </c>
      <c r="G38" s="18" t="s">
        <v>219</v>
      </c>
      <c r="H38" s="25" t="s">
        <v>47</v>
      </c>
      <c r="I38" s="25"/>
      <c r="J38" s="25" t="s">
        <v>1</v>
      </c>
      <c r="K38" s="25"/>
      <c r="L38" s="26">
        <f t="shared" si="2"/>
        <v>100000</v>
      </c>
      <c r="M38" s="26"/>
      <c r="N38" s="5"/>
    </row>
    <row r="39" spans="1:14" s="1" customFormat="1" ht="14.1" customHeight="1">
      <c r="A39" s="23" t="s">
        <v>39</v>
      </c>
      <c r="B39" s="23"/>
      <c r="C39" s="24" t="s">
        <v>10</v>
      </c>
      <c r="D39" s="24"/>
      <c r="E39" s="24"/>
      <c r="F39" s="17" t="s">
        <v>210</v>
      </c>
      <c r="G39" s="18" t="s">
        <v>219</v>
      </c>
      <c r="H39" s="25" t="s">
        <v>47</v>
      </c>
      <c r="I39" s="25"/>
      <c r="J39" s="25" t="s">
        <v>40</v>
      </c>
      <c r="K39" s="25"/>
      <c r="L39" s="26">
        <f t="shared" si="2"/>
        <v>100000</v>
      </c>
      <c r="M39" s="26"/>
      <c r="N39" s="5"/>
    </row>
    <row r="40" spans="1:14" s="1" customFormat="1" ht="14.1" customHeight="1">
      <c r="A40" s="23" t="s">
        <v>48</v>
      </c>
      <c r="B40" s="23"/>
      <c r="C40" s="24" t="s">
        <v>10</v>
      </c>
      <c r="D40" s="24"/>
      <c r="E40" s="24"/>
      <c r="F40" s="17" t="s">
        <v>210</v>
      </c>
      <c r="G40" s="18" t="s">
        <v>219</v>
      </c>
      <c r="H40" s="25" t="s">
        <v>47</v>
      </c>
      <c r="I40" s="25"/>
      <c r="J40" s="25" t="s">
        <v>49</v>
      </c>
      <c r="K40" s="25"/>
      <c r="L40" s="26">
        <f t="shared" si="2"/>
        <v>100000</v>
      </c>
      <c r="M40" s="26"/>
      <c r="N40" s="5"/>
    </row>
    <row r="41" spans="1:14" s="1" customFormat="1" ht="14.1" customHeight="1">
      <c r="A41" s="23" t="s">
        <v>48</v>
      </c>
      <c r="B41" s="23"/>
      <c r="C41" s="24" t="s">
        <v>10</v>
      </c>
      <c r="D41" s="24"/>
      <c r="E41" s="24"/>
      <c r="F41" s="17" t="s">
        <v>210</v>
      </c>
      <c r="G41" s="18" t="s">
        <v>219</v>
      </c>
      <c r="H41" s="25" t="s">
        <v>47</v>
      </c>
      <c r="I41" s="25"/>
      <c r="J41" s="25" t="s">
        <v>49</v>
      </c>
      <c r="K41" s="25"/>
      <c r="L41" s="26">
        <f t="shared" si="2"/>
        <v>100000</v>
      </c>
      <c r="M41" s="26"/>
      <c r="N41" s="5"/>
    </row>
    <row r="42" spans="1:14" s="1" customFormat="1" ht="14.1" customHeight="1">
      <c r="A42" s="23" t="s">
        <v>50</v>
      </c>
      <c r="B42" s="23"/>
      <c r="C42" s="24" t="s">
        <v>10</v>
      </c>
      <c r="D42" s="24"/>
      <c r="E42" s="24"/>
      <c r="F42" s="17" t="s">
        <v>210</v>
      </c>
      <c r="G42" s="18" t="s">
        <v>220</v>
      </c>
      <c r="H42" s="25" t="s">
        <v>1</v>
      </c>
      <c r="I42" s="25"/>
      <c r="J42" s="25" t="s">
        <v>1</v>
      </c>
      <c r="K42" s="25"/>
      <c r="L42" s="26">
        <f>14232184.56</f>
        <v>14232184.560000001</v>
      </c>
      <c r="M42" s="26"/>
      <c r="N42" s="5"/>
    </row>
    <row r="43" spans="1:14" s="1" customFormat="1" ht="33.950000000000003" customHeight="1">
      <c r="A43" s="23" t="s">
        <v>13</v>
      </c>
      <c r="B43" s="23"/>
      <c r="C43" s="24" t="s">
        <v>10</v>
      </c>
      <c r="D43" s="24"/>
      <c r="E43" s="24"/>
      <c r="F43" s="17" t="s">
        <v>210</v>
      </c>
      <c r="G43" s="18" t="s">
        <v>220</v>
      </c>
      <c r="H43" s="25" t="s">
        <v>14</v>
      </c>
      <c r="I43" s="25"/>
      <c r="J43" s="25" t="s">
        <v>1</v>
      </c>
      <c r="K43" s="25"/>
      <c r="L43" s="26">
        <f>486836.36</f>
        <v>486836.36</v>
      </c>
      <c r="M43" s="26"/>
      <c r="N43" s="5"/>
    </row>
    <row r="44" spans="1:14" s="1" customFormat="1" ht="33.950000000000003" customHeight="1">
      <c r="A44" s="23" t="s">
        <v>51</v>
      </c>
      <c r="B44" s="23"/>
      <c r="C44" s="24" t="s">
        <v>10</v>
      </c>
      <c r="D44" s="24"/>
      <c r="E44" s="24"/>
      <c r="F44" s="17" t="s">
        <v>210</v>
      </c>
      <c r="G44" s="18" t="s">
        <v>220</v>
      </c>
      <c r="H44" s="25" t="s">
        <v>52</v>
      </c>
      <c r="I44" s="25"/>
      <c r="J44" s="25" t="s">
        <v>1</v>
      </c>
      <c r="K44" s="25"/>
      <c r="L44" s="26">
        <f>151800</f>
        <v>151800</v>
      </c>
      <c r="M44" s="26"/>
      <c r="N44" s="5"/>
    </row>
    <row r="45" spans="1:14" s="1" customFormat="1" ht="14.1" customHeight="1">
      <c r="A45" s="23" t="s">
        <v>53</v>
      </c>
      <c r="B45" s="23"/>
      <c r="C45" s="24" t="s">
        <v>10</v>
      </c>
      <c r="D45" s="24"/>
      <c r="E45" s="24"/>
      <c r="F45" s="17" t="s">
        <v>210</v>
      </c>
      <c r="G45" s="18" t="s">
        <v>220</v>
      </c>
      <c r="H45" s="25" t="s">
        <v>54</v>
      </c>
      <c r="I45" s="25"/>
      <c r="J45" s="25" t="s">
        <v>1</v>
      </c>
      <c r="K45" s="25"/>
      <c r="L45" s="26">
        <f>151800</f>
        <v>151800</v>
      </c>
      <c r="M45" s="26"/>
      <c r="N45" s="5"/>
    </row>
    <row r="46" spans="1:14" s="1" customFormat="1" ht="54.95" customHeight="1">
      <c r="A46" s="23" t="s">
        <v>19</v>
      </c>
      <c r="B46" s="23"/>
      <c r="C46" s="24" t="s">
        <v>10</v>
      </c>
      <c r="D46" s="24"/>
      <c r="E46" s="24"/>
      <c r="F46" s="17" t="s">
        <v>210</v>
      </c>
      <c r="G46" s="18" t="s">
        <v>220</v>
      </c>
      <c r="H46" s="25" t="s">
        <v>54</v>
      </c>
      <c r="I46" s="25"/>
      <c r="J46" s="25" t="s">
        <v>20</v>
      </c>
      <c r="K46" s="25"/>
      <c r="L46" s="26">
        <f>151800</f>
        <v>151800</v>
      </c>
      <c r="M46" s="26"/>
      <c r="N46" s="5"/>
    </row>
    <row r="47" spans="1:14" s="1" customFormat="1" ht="24" customHeight="1">
      <c r="A47" s="23" t="s">
        <v>21</v>
      </c>
      <c r="B47" s="23"/>
      <c r="C47" s="24" t="s">
        <v>10</v>
      </c>
      <c r="D47" s="24"/>
      <c r="E47" s="24"/>
      <c r="F47" s="17" t="s">
        <v>210</v>
      </c>
      <c r="G47" s="18" t="s">
        <v>220</v>
      </c>
      <c r="H47" s="25" t="s">
        <v>54</v>
      </c>
      <c r="I47" s="25"/>
      <c r="J47" s="25" t="s">
        <v>22</v>
      </c>
      <c r="K47" s="25"/>
      <c r="L47" s="26">
        <f>151800</f>
        <v>151800</v>
      </c>
      <c r="M47" s="26"/>
      <c r="N47" s="5"/>
    </row>
    <row r="48" spans="1:14" s="1" customFormat="1" ht="33.950000000000003" customHeight="1">
      <c r="A48" s="23" t="s">
        <v>55</v>
      </c>
      <c r="B48" s="23"/>
      <c r="C48" s="24" t="s">
        <v>10</v>
      </c>
      <c r="D48" s="24"/>
      <c r="E48" s="24"/>
      <c r="F48" s="17" t="s">
        <v>210</v>
      </c>
      <c r="G48" s="18" t="s">
        <v>220</v>
      </c>
      <c r="H48" s="25" t="s">
        <v>54</v>
      </c>
      <c r="I48" s="25"/>
      <c r="J48" s="25" t="s">
        <v>56</v>
      </c>
      <c r="K48" s="25"/>
      <c r="L48" s="26">
        <f>151800</f>
        <v>151800</v>
      </c>
      <c r="M48" s="26"/>
      <c r="N48" s="5"/>
    </row>
    <row r="49" spans="1:14" s="1" customFormat="1" ht="24" customHeight="1">
      <c r="A49" s="23" t="s">
        <v>57</v>
      </c>
      <c r="B49" s="23"/>
      <c r="C49" s="24" t="s">
        <v>10</v>
      </c>
      <c r="D49" s="24"/>
      <c r="E49" s="24"/>
      <c r="F49" s="17" t="s">
        <v>210</v>
      </c>
      <c r="G49" s="18" t="s">
        <v>220</v>
      </c>
      <c r="H49" s="25" t="s">
        <v>58</v>
      </c>
      <c r="I49" s="25"/>
      <c r="J49" s="25" t="s">
        <v>1</v>
      </c>
      <c r="K49" s="25"/>
      <c r="L49" s="26">
        <f>335036.36</f>
        <v>335036.36</v>
      </c>
      <c r="M49" s="26"/>
      <c r="N49" s="5"/>
    </row>
    <row r="50" spans="1:14" s="1" customFormat="1" ht="14.1" customHeight="1">
      <c r="A50" s="23" t="s">
        <v>53</v>
      </c>
      <c r="B50" s="23"/>
      <c r="C50" s="24" t="s">
        <v>10</v>
      </c>
      <c r="D50" s="24"/>
      <c r="E50" s="24"/>
      <c r="F50" s="17" t="s">
        <v>210</v>
      </c>
      <c r="G50" s="18" t="s">
        <v>220</v>
      </c>
      <c r="H50" s="25" t="s">
        <v>59</v>
      </c>
      <c r="I50" s="25"/>
      <c r="J50" s="25" t="s">
        <v>1</v>
      </c>
      <c r="K50" s="25"/>
      <c r="L50" s="26">
        <f>335036.36</f>
        <v>335036.36</v>
      </c>
      <c r="M50" s="26"/>
      <c r="N50" s="5"/>
    </row>
    <row r="51" spans="1:14" s="1" customFormat="1" ht="24" customHeight="1">
      <c r="A51" s="23" t="s">
        <v>60</v>
      </c>
      <c r="B51" s="23"/>
      <c r="C51" s="24" t="s">
        <v>10</v>
      </c>
      <c r="D51" s="24"/>
      <c r="E51" s="24"/>
      <c r="F51" s="17" t="s">
        <v>210</v>
      </c>
      <c r="G51" s="18" t="s">
        <v>220</v>
      </c>
      <c r="H51" s="25" t="s">
        <v>59</v>
      </c>
      <c r="I51" s="25"/>
      <c r="J51" s="25" t="s">
        <v>61</v>
      </c>
      <c r="K51" s="25"/>
      <c r="L51" s="26">
        <f>300036.36</f>
        <v>300036.36</v>
      </c>
      <c r="M51" s="26"/>
      <c r="N51" s="5"/>
    </row>
    <row r="52" spans="1:14" s="1" customFormat="1" ht="24" customHeight="1">
      <c r="A52" s="23" t="s">
        <v>62</v>
      </c>
      <c r="B52" s="23"/>
      <c r="C52" s="24" t="s">
        <v>10</v>
      </c>
      <c r="D52" s="24"/>
      <c r="E52" s="24"/>
      <c r="F52" s="17" t="s">
        <v>210</v>
      </c>
      <c r="G52" s="18" t="s">
        <v>220</v>
      </c>
      <c r="H52" s="25" t="s">
        <v>59</v>
      </c>
      <c r="I52" s="25"/>
      <c r="J52" s="25" t="s">
        <v>63</v>
      </c>
      <c r="K52" s="25"/>
      <c r="L52" s="26">
        <f>300036.36</f>
        <v>300036.36</v>
      </c>
      <c r="M52" s="26"/>
      <c r="N52" s="5"/>
    </row>
    <row r="53" spans="1:14" s="1" customFormat="1" ht="14.1" customHeight="1">
      <c r="A53" s="23" t="s">
        <v>64</v>
      </c>
      <c r="B53" s="23"/>
      <c r="C53" s="24" t="s">
        <v>10</v>
      </c>
      <c r="D53" s="24"/>
      <c r="E53" s="24"/>
      <c r="F53" s="17" t="s">
        <v>210</v>
      </c>
      <c r="G53" s="18" t="s">
        <v>220</v>
      </c>
      <c r="H53" s="25" t="s">
        <v>59</v>
      </c>
      <c r="I53" s="25"/>
      <c r="J53" s="25" t="s">
        <v>65</v>
      </c>
      <c r="K53" s="25"/>
      <c r="L53" s="26">
        <f>300036.36</f>
        <v>300036.36</v>
      </c>
      <c r="M53" s="26"/>
      <c r="N53" s="5"/>
    </row>
    <row r="54" spans="1:14" s="1" customFormat="1" ht="14.1" customHeight="1">
      <c r="A54" s="23" t="s">
        <v>39</v>
      </c>
      <c r="B54" s="23"/>
      <c r="C54" s="24" t="s">
        <v>10</v>
      </c>
      <c r="D54" s="24"/>
      <c r="E54" s="24"/>
      <c r="F54" s="17" t="s">
        <v>210</v>
      </c>
      <c r="G54" s="18" t="s">
        <v>220</v>
      </c>
      <c r="H54" s="25" t="s">
        <v>59</v>
      </c>
      <c r="I54" s="25"/>
      <c r="J54" s="25" t="s">
        <v>40</v>
      </c>
      <c r="K54" s="25"/>
      <c r="L54" s="26">
        <f>35000</f>
        <v>35000</v>
      </c>
      <c r="M54" s="26"/>
      <c r="N54" s="5"/>
    </row>
    <row r="55" spans="1:14" s="1" customFormat="1" ht="14.1" customHeight="1">
      <c r="A55" s="23" t="s">
        <v>66</v>
      </c>
      <c r="B55" s="23"/>
      <c r="C55" s="24" t="s">
        <v>10</v>
      </c>
      <c r="D55" s="24"/>
      <c r="E55" s="24"/>
      <c r="F55" s="17" t="s">
        <v>210</v>
      </c>
      <c r="G55" s="18" t="s">
        <v>220</v>
      </c>
      <c r="H55" s="25" t="s">
        <v>59</v>
      </c>
      <c r="I55" s="25"/>
      <c r="J55" s="25" t="s">
        <v>67</v>
      </c>
      <c r="K55" s="25"/>
      <c r="L55" s="26">
        <f>35000</f>
        <v>35000</v>
      </c>
      <c r="M55" s="26"/>
      <c r="N55" s="5"/>
    </row>
    <row r="56" spans="1:14" s="1" customFormat="1" ht="24" customHeight="1">
      <c r="A56" s="23" t="s">
        <v>68</v>
      </c>
      <c r="B56" s="23"/>
      <c r="C56" s="24" t="s">
        <v>10</v>
      </c>
      <c r="D56" s="24"/>
      <c r="E56" s="24"/>
      <c r="F56" s="17" t="s">
        <v>210</v>
      </c>
      <c r="G56" s="18" t="s">
        <v>220</v>
      </c>
      <c r="H56" s="25" t="s">
        <v>59</v>
      </c>
      <c r="I56" s="25"/>
      <c r="J56" s="25" t="s">
        <v>69</v>
      </c>
      <c r="K56" s="25"/>
      <c r="L56" s="26">
        <f>17500</f>
        <v>17500</v>
      </c>
      <c r="M56" s="26"/>
      <c r="N56" s="5"/>
    </row>
    <row r="57" spans="1:14" s="1" customFormat="1" ht="14.1" customHeight="1">
      <c r="A57" s="23" t="s">
        <v>70</v>
      </c>
      <c r="B57" s="23"/>
      <c r="C57" s="24" t="s">
        <v>10</v>
      </c>
      <c r="D57" s="24"/>
      <c r="E57" s="24"/>
      <c r="F57" s="17" t="s">
        <v>210</v>
      </c>
      <c r="G57" s="18" t="s">
        <v>220</v>
      </c>
      <c r="H57" s="25" t="s">
        <v>59</v>
      </c>
      <c r="I57" s="25"/>
      <c r="J57" s="25" t="s">
        <v>71</v>
      </c>
      <c r="K57" s="25"/>
      <c r="L57" s="26">
        <f>17500</f>
        <v>17500</v>
      </c>
      <c r="M57" s="26"/>
      <c r="N57" s="5"/>
    </row>
    <row r="58" spans="1:14" s="1" customFormat="1" ht="33.950000000000003" customHeight="1">
      <c r="A58" s="23" t="s">
        <v>72</v>
      </c>
      <c r="B58" s="23"/>
      <c r="C58" s="24" t="s">
        <v>10</v>
      </c>
      <c r="D58" s="24"/>
      <c r="E58" s="24"/>
      <c r="F58" s="17" t="s">
        <v>210</v>
      </c>
      <c r="G58" s="18" t="s">
        <v>220</v>
      </c>
      <c r="H58" s="25" t="s">
        <v>73</v>
      </c>
      <c r="I58" s="25"/>
      <c r="J58" s="25" t="s">
        <v>1</v>
      </c>
      <c r="K58" s="25"/>
      <c r="L58" s="26">
        <f>13745348.2</f>
        <v>13745348.199999999</v>
      </c>
      <c r="M58" s="26"/>
      <c r="N58" s="5"/>
    </row>
    <row r="59" spans="1:14" s="1" customFormat="1" ht="45" customHeight="1">
      <c r="A59" s="23" t="s">
        <v>15</v>
      </c>
      <c r="B59" s="23"/>
      <c r="C59" s="24" t="s">
        <v>10</v>
      </c>
      <c r="D59" s="24"/>
      <c r="E59" s="24"/>
      <c r="F59" s="17" t="s">
        <v>210</v>
      </c>
      <c r="G59" s="18" t="s">
        <v>220</v>
      </c>
      <c r="H59" s="25" t="s">
        <v>74</v>
      </c>
      <c r="I59" s="25"/>
      <c r="J59" s="25" t="s">
        <v>1</v>
      </c>
      <c r="K59" s="25"/>
      <c r="L59" s="26">
        <f>9208978.08</f>
        <v>9208978.0800000001</v>
      </c>
      <c r="M59" s="26"/>
      <c r="N59" s="5"/>
    </row>
    <row r="60" spans="1:14" s="1" customFormat="1" ht="24" customHeight="1">
      <c r="A60" s="23" t="s">
        <v>75</v>
      </c>
      <c r="B60" s="23"/>
      <c r="C60" s="24" t="s">
        <v>10</v>
      </c>
      <c r="D60" s="24"/>
      <c r="E60" s="24"/>
      <c r="F60" s="17" t="s">
        <v>210</v>
      </c>
      <c r="G60" s="18" t="s">
        <v>220</v>
      </c>
      <c r="H60" s="25" t="s">
        <v>76</v>
      </c>
      <c r="I60" s="25"/>
      <c r="J60" s="25" t="s">
        <v>1</v>
      </c>
      <c r="K60" s="25"/>
      <c r="L60" s="26">
        <f>9208978.08</f>
        <v>9208978.0800000001</v>
      </c>
      <c r="M60" s="26"/>
      <c r="N60" s="5"/>
    </row>
    <row r="61" spans="1:14" s="1" customFormat="1" ht="54.95" customHeight="1">
      <c r="A61" s="23" t="s">
        <v>19</v>
      </c>
      <c r="B61" s="23"/>
      <c r="C61" s="24" t="s">
        <v>10</v>
      </c>
      <c r="D61" s="24"/>
      <c r="E61" s="24"/>
      <c r="F61" s="17" t="s">
        <v>210</v>
      </c>
      <c r="G61" s="18" t="s">
        <v>220</v>
      </c>
      <c r="H61" s="25" t="s">
        <v>76</v>
      </c>
      <c r="I61" s="25"/>
      <c r="J61" s="25" t="s">
        <v>20</v>
      </c>
      <c r="K61" s="25"/>
      <c r="L61" s="26">
        <f>9208978.08</f>
        <v>9208978.0800000001</v>
      </c>
      <c r="M61" s="26"/>
      <c r="N61" s="5"/>
    </row>
    <row r="62" spans="1:14" s="1" customFormat="1" ht="14.1" customHeight="1">
      <c r="A62" s="23" t="s">
        <v>77</v>
      </c>
      <c r="B62" s="23"/>
      <c r="C62" s="24" t="s">
        <v>10</v>
      </c>
      <c r="D62" s="24"/>
      <c r="E62" s="24"/>
      <c r="F62" s="17" t="s">
        <v>210</v>
      </c>
      <c r="G62" s="18" t="s">
        <v>220</v>
      </c>
      <c r="H62" s="25" t="s">
        <v>76</v>
      </c>
      <c r="I62" s="25"/>
      <c r="J62" s="25" t="s">
        <v>78</v>
      </c>
      <c r="K62" s="25"/>
      <c r="L62" s="26">
        <f>9208978.08</f>
        <v>9208978.0800000001</v>
      </c>
      <c r="M62" s="26"/>
      <c r="N62" s="5"/>
    </row>
    <row r="63" spans="1:14" s="1" customFormat="1" ht="14.1" customHeight="1">
      <c r="A63" s="23" t="s">
        <v>79</v>
      </c>
      <c r="B63" s="23"/>
      <c r="C63" s="24" t="s">
        <v>10</v>
      </c>
      <c r="D63" s="24"/>
      <c r="E63" s="24"/>
      <c r="F63" s="17" t="s">
        <v>210</v>
      </c>
      <c r="G63" s="18" t="s">
        <v>220</v>
      </c>
      <c r="H63" s="25" t="s">
        <v>76</v>
      </c>
      <c r="I63" s="25"/>
      <c r="J63" s="25" t="s">
        <v>80</v>
      </c>
      <c r="K63" s="25"/>
      <c r="L63" s="26">
        <f>7072906.36</f>
        <v>7072906.3600000003</v>
      </c>
      <c r="M63" s="26"/>
      <c r="N63" s="5"/>
    </row>
    <row r="64" spans="1:14" s="1" customFormat="1" ht="33.950000000000003" customHeight="1">
      <c r="A64" s="23" t="s">
        <v>81</v>
      </c>
      <c r="B64" s="23"/>
      <c r="C64" s="24" t="s">
        <v>10</v>
      </c>
      <c r="D64" s="24"/>
      <c r="E64" s="24"/>
      <c r="F64" s="17" t="s">
        <v>210</v>
      </c>
      <c r="G64" s="18" t="s">
        <v>220</v>
      </c>
      <c r="H64" s="25" t="s">
        <v>76</v>
      </c>
      <c r="I64" s="25"/>
      <c r="J64" s="25" t="s">
        <v>82</v>
      </c>
      <c r="K64" s="25"/>
      <c r="L64" s="26">
        <f>2136071.72</f>
        <v>2136071.7200000002</v>
      </c>
      <c r="M64" s="26"/>
      <c r="N64" s="5"/>
    </row>
    <row r="65" spans="1:14" s="1" customFormat="1" ht="33.950000000000003" customHeight="1">
      <c r="A65" s="23" t="s">
        <v>83</v>
      </c>
      <c r="B65" s="23"/>
      <c r="C65" s="24" t="s">
        <v>10</v>
      </c>
      <c r="D65" s="24"/>
      <c r="E65" s="24"/>
      <c r="F65" s="17" t="s">
        <v>210</v>
      </c>
      <c r="G65" s="18" t="s">
        <v>220</v>
      </c>
      <c r="H65" s="25" t="s">
        <v>84</v>
      </c>
      <c r="I65" s="25"/>
      <c r="J65" s="25" t="s">
        <v>1</v>
      </c>
      <c r="K65" s="25"/>
      <c r="L65" s="26">
        <f>150000</f>
        <v>150000</v>
      </c>
      <c r="M65" s="26"/>
      <c r="N65" s="5"/>
    </row>
    <row r="66" spans="1:14" s="1" customFormat="1" ht="24" customHeight="1">
      <c r="A66" s="23" t="s">
        <v>75</v>
      </c>
      <c r="B66" s="23"/>
      <c r="C66" s="24" t="s">
        <v>10</v>
      </c>
      <c r="D66" s="24"/>
      <c r="E66" s="24"/>
      <c r="F66" s="17" t="s">
        <v>210</v>
      </c>
      <c r="G66" s="18" t="s">
        <v>220</v>
      </c>
      <c r="H66" s="25" t="s">
        <v>85</v>
      </c>
      <c r="I66" s="25"/>
      <c r="J66" s="25" t="s">
        <v>1</v>
      </c>
      <c r="K66" s="25"/>
      <c r="L66" s="26">
        <f>150000</f>
        <v>150000</v>
      </c>
      <c r="M66" s="26"/>
      <c r="N66" s="5"/>
    </row>
    <row r="67" spans="1:14" s="1" customFormat="1" ht="54.95" customHeight="1">
      <c r="A67" s="23" t="s">
        <v>19</v>
      </c>
      <c r="B67" s="23"/>
      <c r="C67" s="24" t="s">
        <v>10</v>
      </c>
      <c r="D67" s="24"/>
      <c r="E67" s="24"/>
      <c r="F67" s="17" t="s">
        <v>210</v>
      </c>
      <c r="G67" s="18" t="s">
        <v>220</v>
      </c>
      <c r="H67" s="25" t="s">
        <v>85</v>
      </c>
      <c r="I67" s="25"/>
      <c r="J67" s="25" t="s">
        <v>20</v>
      </c>
      <c r="K67" s="25"/>
      <c r="L67" s="26">
        <f>150000</f>
        <v>150000</v>
      </c>
      <c r="M67" s="26"/>
      <c r="N67" s="5"/>
    </row>
    <row r="68" spans="1:14" s="1" customFormat="1" ht="14.1" customHeight="1">
      <c r="A68" s="23" t="s">
        <v>77</v>
      </c>
      <c r="B68" s="23"/>
      <c r="C68" s="24" t="s">
        <v>10</v>
      </c>
      <c r="D68" s="24"/>
      <c r="E68" s="24"/>
      <c r="F68" s="17" t="s">
        <v>210</v>
      </c>
      <c r="G68" s="18" t="s">
        <v>220</v>
      </c>
      <c r="H68" s="25" t="s">
        <v>85</v>
      </c>
      <c r="I68" s="25"/>
      <c r="J68" s="25" t="s">
        <v>78</v>
      </c>
      <c r="K68" s="25"/>
      <c r="L68" s="26">
        <f>150000</f>
        <v>150000</v>
      </c>
      <c r="M68" s="26"/>
      <c r="N68" s="5"/>
    </row>
    <row r="69" spans="1:14" s="1" customFormat="1" ht="24" customHeight="1">
      <c r="A69" s="23" t="s">
        <v>86</v>
      </c>
      <c r="B69" s="23"/>
      <c r="C69" s="24" t="s">
        <v>10</v>
      </c>
      <c r="D69" s="24"/>
      <c r="E69" s="24"/>
      <c r="F69" s="17" t="s">
        <v>210</v>
      </c>
      <c r="G69" s="18" t="s">
        <v>220</v>
      </c>
      <c r="H69" s="25" t="s">
        <v>85</v>
      </c>
      <c r="I69" s="25"/>
      <c r="J69" s="25" t="s">
        <v>87</v>
      </c>
      <c r="K69" s="25"/>
      <c r="L69" s="26">
        <f>150000</f>
        <v>150000</v>
      </c>
      <c r="M69" s="26"/>
      <c r="N69" s="5"/>
    </row>
    <row r="70" spans="1:14" s="1" customFormat="1" ht="33.950000000000003" customHeight="1">
      <c r="A70" s="23" t="s">
        <v>88</v>
      </c>
      <c r="B70" s="23"/>
      <c r="C70" s="24" t="s">
        <v>10</v>
      </c>
      <c r="D70" s="24"/>
      <c r="E70" s="24"/>
      <c r="F70" s="17" t="s">
        <v>210</v>
      </c>
      <c r="G70" s="18" t="s">
        <v>220</v>
      </c>
      <c r="H70" s="25" t="s">
        <v>89</v>
      </c>
      <c r="I70" s="25"/>
      <c r="J70" s="25" t="s">
        <v>1</v>
      </c>
      <c r="K70" s="25"/>
      <c r="L70" s="26">
        <f>499979.34</f>
        <v>499979.34</v>
      </c>
      <c r="M70" s="26"/>
      <c r="N70" s="5"/>
    </row>
    <row r="71" spans="1:14" s="1" customFormat="1" ht="24" customHeight="1">
      <c r="A71" s="23" t="s">
        <v>75</v>
      </c>
      <c r="B71" s="23"/>
      <c r="C71" s="24" t="s">
        <v>10</v>
      </c>
      <c r="D71" s="24"/>
      <c r="E71" s="24"/>
      <c r="F71" s="17" t="s">
        <v>210</v>
      </c>
      <c r="G71" s="18" t="s">
        <v>220</v>
      </c>
      <c r="H71" s="25" t="s">
        <v>90</v>
      </c>
      <c r="I71" s="25"/>
      <c r="J71" s="25" t="s">
        <v>1</v>
      </c>
      <c r="K71" s="25"/>
      <c r="L71" s="26">
        <f>499979.34</f>
        <v>499979.34</v>
      </c>
      <c r="M71" s="26"/>
      <c r="N71" s="5"/>
    </row>
    <row r="72" spans="1:14" s="1" customFormat="1" ht="24" customHeight="1">
      <c r="A72" s="23" t="s">
        <v>60</v>
      </c>
      <c r="B72" s="23"/>
      <c r="C72" s="24" t="s">
        <v>10</v>
      </c>
      <c r="D72" s="24"/>
      <c r="E72" s="24"/>
      <c r="F72" s="17" t="s">
        <v>210</v>
      </c>
      <c r="G72" s="18" t="s">
        <v>220</v>
      </c>
      <c r="H72" s="25" t="s">
        <v>90</v>
      </c>
      <c r="I72" s="25"/>
      <c r="J72" s="25" t="s">
        <v>61</v>
      </c>
      <c r="K72" s="25"/>
      <c r="L72" s="26">
        <f>499979.34</f>
        <v>499979.34</v>
      </c>
      <c r="M72" s="26"/>
      <c r="N72" s="5"/>
    </row>
    <row r="73" spans="1:14" s="1" customFormat="1" ht="24" customHeight="1">
      <c r="A73" s="23" t="s">
        <v>62</v>
      </c>
      <c r="B73" s="23"/>
      <c r="C73" s="24" t="s">
        <v>10</v>
      </c>
      <c r="D73" s="24"/>
      <c r="E73" s="24"/>
      <c r="F73" s="17" t="s">
        <v>210</v>
      </c>
      <c r="G73" s="18" t="s">
        <v>220</v>
      </c>
      <c r="H73" s="25" t="s">
        <v>90</v>
      </c>
      <c r="I73" s="25"/>
      <c r="J73" s="25" t="s">
        <v>63</v>
      </c>
      <c r="K73" s="25"/>
      <c r="L73" s="26">
        <f>499979.34</f>
        <v>499979.34</v>
      </c>
      <c r="M73" s="26"/>
      <c r="N73" s="5"/>
    </row>
    <row r="74" spans="1:14" s="1" customFormat="1" ht="14.1" customHeight="1">
      <c r="A74" s="23" t="s">
        <v>64</v>
      </c>
      <c r="B74" s="23"/>
      <c r="C74" s="24" t="s">
        <v>10</v>
      </c>
      <c r="D74" s="24"/>
      <c r="E74" s="24"/>
      <c r="F74" s="17" t="s">
        <v>210</v>
      </c>
      <c r="G74" s="18" t="s">
        <v>220</v>
      </c>
      <c r="H74" s="25" t="s">
        <v>90</v>
      </c>
      <c r="I74" s="25"/>
      <c r="J74" s="25" t="s">
        <v>65</v>
      </c>
      <c r="K74" s="25"/>
      <c r="L74" s="26">
        <f>499979.34</f>
        <v>499979.34</v>
      </c>
      <c r="M74" s="26"/>
      <c r="N74" s="5"/>
    </row>
    <row r="75" spans="1:14" s="1" customFormat="1" ht="24" customHeight="1">
      <c r="A75" s="23" t="s">
        <v>91</v>
      </c>
      <c r="B75" s="23"/>
      <c r="C75" s="24" t="s">
        <v>10</v>
      </c>
      <c r="D75" s="24"/>
      <c r="E75" s="24"/>
      <c r="F75" s="17" t="s">
        <v>210</v>
      </c>
      <c r="G75" s="18" t="s">
        <v>220</v>
      </c>
      <c r="H75" s="25" t="s">
        <v>92</v>
      </c>
      <c r="I75" s="25"/>
      <c r="J75" s="25" t="s">
        <v>1</v>
      </c>
      <c r="K75" s="25"/>
      <c r="L75" s="26">
        <f>3886390.78</f>
        <v>3886390.78</v>
      </c>
      <c r="M75" s="26"/>
      <c r="N75" s="6"/>
    </row>
    <row r="76" spans="1:14" s="1" customFormat="1" ht="24" customHeight="1">
      <c r="A76" s="23" t="s">
        <v>75</v>
      </c>
      <c r="B76" s="23"/>
      <c r="C76" s="24" t="s">
        <v>10</v>
      </c>
      <c r="D76" s="24"/>
      <c r="E76" s="24"/>
      <c r="F76" s="17" t="s">
        <v>210</v>
      </c>
      <c r="G76" s="18" t="s">
        <v>220</v>
      </c>
      <c r="H76" s="25" t="s">
        <v>93</v>
      </c>
      <c r="I76" s="25"/>
      <c r="J76" s="25" t="s">
        <v>1</v>
      </c>
      <c r="K76" s="25"/>
      <c r="L76" s="26">
        <f>3886390.78</f>
        <v>3886390.78</v>
      </c>
      <c r="M76" s="26"/>
      <c r="N76" s="6"/>
    </row>
    <row r="77" spans="1:14" s="1" customFormat="1" ht="24" customHeight="1">
      <c r="A77" s="23" t="s">
        <v>60</v>
      </c>
      <c r="B77" s="23"/>
      <c r="C77" s="24" t="s">
        <v>10</v>
      </c>
      <c r="D77" s="24"/>
      <c r="E77" s="24"/>
      <c r="F77" s="17" t="s">
        <v>210</v>
      </c>
      <c r="G77" s="18" t="s">
        <v>220</v>
      </c>
      <c r="H77" s="25" t="s">
        <v>93</v>
      </c>
      <c r="I77" s="25"/>
      <c r="J77" s="25" t="s">
        <v>61</v>
      </c>
      <c r="K77" s="25"/>
      <c r="L77" s="26">
        <f>3286390.78</f>
        <v>3286390.78</v>
      </c>
      <c r="M77" s="26"/>
      <c r="N77" s="6"/>
    </row>
    <row r="78" spans="1:14" s="1" customFormat="1" ht="24" customHeight="1">
      <c r="A78" s="23" t="s">
        <v>62</v>
      </c>
      <c r="B78" s="23"/>
      <c r="C78" s="24" t="s">
        <v>10</v>
      </c>
      <c r="D78" s="24"/>
      <c r="E78" s="24"/>
      <c r="F78" s="17" t="s">
        <v>210</v>
      </c>
      <c r="G78" s="18" t="s">
        <v>220</v>
      </c>
      <c r="H78" s="25" t="s">
        <v>93</v>
      </c>
      <c r="I78" s="25"/>
      <c r="J78" s="25" t="s">
        <v>63</v>
      </c>
      <c r="K78" s="25"/>
      <c r="L78" s="26">
        <f>3286390.78</f>
        <v>3286390.78</v>
      </c>
      <c r="M78" s="26"/>
      <c r="N78" s="6"/>
    </row>
    <row r="79" spans="1:14" s="1" customFormat="1" ht="24" customHeight="1">
      <c r="A79" s="23" t="s">
        <v>94</v>
      </c>
      <c r="B79" s="23"/>
      <c r="C79" s="24" t="s">
        <v>10</v>
      </c>
      <c r="D79" s="24"/>
      <c r="E79" s="24"/>
      <c r="F79" s="17" t="s">
        <v>210</v>
      </c>
      <c r="G79" s="18" t="s">
        <v>220</v>
      </c>
      <c r="H79" s="25" t="s">
        <v>93</v>
      </c>
      <c r="I79" s="25"/>
      <c r="J79" s="25" t="s">
        <v>95</v>
      </c>
      <c r="K79" s="25"/>
      <c r="L79" s="26">
        <f>383253.07</f>
        <v>383253.07</v>
      </c>
      <c r="M79" s="26"/>
      <c r="N79" s="6"/>
    </row>
    <row r="80" spans="1:14" s="1" customFormat="1" ht="14.1" customHeight="1">
      <c r="A80" s="23" t="s">
        <v>64</v>
      </c>
      <c r="B80" s="23"/>
      <c r="C80" s="24" t="s">
        <v>10</v>
      </c>
      <c r="D80" s="24"/>
      <c r="E80" s="24"/>
      <c r="F80" s="17" t="s">
        <v>210</v>
      </c>
      <c r="G80" s="18" t="s">
        <v>220</v>
      </c>
      <c r="H80" s="25" t="s">
        <v>93</v>
      </c>
      <c r="I80" s="25"/>
      <c r="J80" s="25" t="s">
        <v>65</v>
      </c>
      <c r="K80" s="25"/>
      <c r="L80" s="26">
        <f>2903137.71</f>
        <v>2903137.71</v>
      </c>
      <c r="M80" s="26"/>
      <c r="N80" s="6"/>
    </row>
    <row r="81" spans="1:14" s="1" customFormat="1" ht="14.1" customHeight="1">
      <c r="A81" s="23" t="s">
        <v>39</v>
      </c>
      <c r="B81" s="23"/>
      <c r="C81" s="24" t="s">
        <v>10</v>
      </c>
      <c r="D81" s="24"/>
      <c r="E81" s="24"/>
      <c r="F81" s="17" t="s">
        <v>210</v>
      </c>
      <c r="G81" s="18" t="s">
        <v>220</v>
      </c>
      <c r="H81" s="25" t="s">
        <v>93</v>
      </c>
      <c r="I81" s="25"/>
      <c r="J81" s="25" t="s">
        <v>40</v>
      </c>
      <c r="K81" s="25"/>
      <c r="L81" s="26">
        <f>600000</f>
        <v>600000</v>
      </c>
      <c r="M81" s="26"/>
      <c r="N81" s="6"/>
    </row>
    <row r="82" spans="1:14" s="1" customFormat="1" ht="14.1" customHeight="1">
      <c r="A82" s="23" t="s">
        <v>66</v>
      </c>
      <c r="B82" s="23"/>
      <c r="C82" s="24" t="s">
        <v>10</v>
      </c>
      <c r="D82" s="24"/>
      <c r="E82" s="24"/>
      <c r="F82" s="17" t="s">
        <v>210</v>
      </c>
      <c r="G82" s="18" t="s">
        <v>220</v>
      </c>
      <c r="H82" s="25" t="s">
        <v>93</v>
      </c>
      <c r="I82" s="25"/>
      <c r="J82" s="25" t="s">
        <v>67</v>
      </c>
      <c r="K82" s="25"/>
      <c r="L82" s="26">
        <f>600000</f>
        <v>600000</v>
      </c>
      <c r="M82" s="26"/>
      <c r="N82" s="6"/>
    </row>
    <row r="83" spans="1:14" s="1" customFormat="1" ht="24" customHeight="1">
      <c r="A83" s="23" t="s">
        <v>68</v>
      </c>
      <c r="B83" s="23"/>
      <c r="C83" s="24" t="s">
        <v>10</v>
      </c>
      <c r="D83" s="24"/>
      <c r="E83" s="24"/>
      <c r="F83" s="17" t="s">
        <v>210</v>
      </c>
      <c r="G83" s="18" t="s">
        <v>220</v>
      </c>
      <c r="H83" s="25" t="s">
        <v>93</v>
      </c>
      <c r="I83" s="25"/>
      <c r="J83" s="25" t="s">
        <v>69</v>
      </c>
      <c r="K83" s="25"/>
      <c r="L83" s="26">
        <f>595000</f>
        <v>595000</v>
      </c>
      <c r="M83" s="26"/>
      <c r="N83" s="6"/>
    </row>
    <row r="84" spans="1:14" s="1" customFormat="1" ht="14.1" customHeight="1">
      <c r="A84" s="23" t="s">
        <v>70</v>
      </c>
      <c r="B84" s="23"/>
      <c r="C84" s="24" t="s">
        <v>10</v>
      </c>
      <c r="D84" s="24"/>
      <c r="E84" s="24"/>
      <c r="F84" s="17" t="s">
        <v>210</v>
      </c>
      <c r="G84" s="18" t="s">
        <v>220</v>
      </c>
      <c r="H84" s="25" t="s">
        <v>93</v>
      </c>
      <c r="I84" s="25"/>
      <c r="J84" s="25" t="s">
        <v>71</v>
      </c>
      <c r="K84" s="25"/>
      <c r="L84" s="26">
        <f>5000</f>
        <v>5000</v>
      </c>
      <c r="M84" s="26"/>
      <c r="N84" s="6"/>
    </row>
    <row r="85" spans="1:14" s="1" customFormat="1" ht="14.1" customHeight="1">
      <c r="A85" s="23" t="s">
        <v>96</v>
      </c>
      <c r="B85" s="23"/>
      <c r="C85" s="24" t="s">
        <v>10</v>
      </c>
      <c r="D85" s="24"/>
      <c r="E85" s="24"/>
      <c r="F85" s="17" t="s">
        <v>211</v>
      </c>
      <c r="G85" s="18" t="s">
        <v>218</v>
      </c>
      <c r="H85" s="25" t="s">
        <v>1</v>
      </c>
      <c r="I85" s="25"/>
      <c r="J85" s="25" t="s">
        <v>1</v>
      </c>
      <c r="K85" s="25"/>
      <c r="L85" s="26">
        <f t="shared" ref="L85:L91" si="3">438000</f>
        <v>438000</v>
      </c>
      <c r="M85" s="26"/>
      <c r="N85" s="6">
        <f t="shared" ref="N85:N107" si="4">L85</f>
        <v>438000</v>
      </c>
    </row>
    <row r="86" spans="1:14" s="1" customFormat="1" ht="14.1" customHeight="1">
      <c r="A86" s="23" t="s">
        <v>97</v>
      </c>
      <c r="B86" s="23"/>
      <c r="C86" s="24">
        <v>650</v>
      </c>
      <c r="D86" s="24"/>
      <c r="E86" s="24"/>
      <c r="F86" s="17" t="s">
        <v>211</v>
      </c>
      <c r="G86" s="18" t="s">
        <v>212</v>
      </c>
      <c r="H86" s="25" t="s">
        <v>1</v>
      </c>
      <c r="I86" s="25"/>
      <c r="J86" s="25" t="s">
        <v>1</v>
      </c>
      <c r="K86" s="25"/>
      <c r="L86" s="26">
        <f t="shared" si="3"/>
        <v>438000</v>
      </c>
      <c r="M86" s="26"/>
      <c r="N86" s="6">
        <f t="shared" si="4"/>
        <v>438000</v>
      </c>
    </row>
    <row r="87" spans="1:14" s="1" customFormat="1" ht="33.950000000000003" customHeight="1">
      <c r="A87" s="23" t="s">
        <v>13</v>
      </c>
      <c r="B87" s="23"/>
      <c r="C87" s="24" t="s">
        <v>10</v>
      </c>
      <c r="D87" s="24"/>
      <c r="E87" s="24"/>
      <c r="F87" s="17" t="s">
        <v>211</v>
      </c>
      <c r="G87" s="18" t="s">
        <v>212</v>
      </c>
      <c r="H87" s="25" t="s">
        <v>14</v>
      </c>
      <c r="I87" s="25"/>
      <c r="J87" s="25" t="s">
        <v>1</v>
      </c>
      <c r="K87" s="25"/>
      <c r="L87" s="26">
        <f t="shared" si="3"/>
        <v>438000</v>
      </c>
      <c r="M87" s="26"/>
      <c r="N87" s="6">
        <f t="shared" si="4"/>
        <v>438000</v>
      </c>
    </row>
    <row r="88" spans="1:14" s="1" customFormat="1" ht="33.950000000000003" customHeight="1">
      <c r="A88" s="23" t="s">
        <v>98</v>
      </c>
      <c r="B88" s="23"/>
      <c r="C88" s="24" t="s">
        <v>10</v>
      </c>
      <c r="D88" s="24"/>
      <c r="E88" s="24"/>
      <c r="F88" s="17" t="s">
        <v>211</v>
      </c>
      <c r="G88" s="18" t="s">
        <v>212</v>
      </c>
      <c r="H88" s="25" t="s">
        <v>99</v>
      </c>
      <c r="I88" s="25"/>
      <c r="J88" s="25" t="s">
        <v>1</v>
      </c>
      <c r="K88" s="25"/>
      <c r="L88" s="26">
        <f t="shared" si="3"/>
        <v>438000</v>
      </c>
      <c r="M88" s="26"/>
      <c r="N88" s="6">
        <f t="shared" si="4"/>
        <v>438000</v>
      </c>
    </row>
    <row r="89" spans="1:14" s="1" customFormat="1" ht="33.950000000000003" customHeight="1">
      <c r="A89" s="23" t="s">
        <v>100</v>
      </c>
      <c r="B89" s="23"/>
      <c r="C89" s="24" t="s">
        <v>10</v>
      </c>
      <c r="D89" s="24"/>
      <c r="E89" s="24"/>
      <c r="F89" s="17" t="s">
        <v>211</v>
      </c>
      <c r="G89" s="18" t="s">
        <v>212</v>
      </c>
      <c r="H89" s="25" t="s">
        <v>101</v>
      </c>
      <c r="I89" s="25"/>
      <c r="J89" s="25" t="s">
        <v>1</v>
      </c>
      <c r="K89" s="25"/>
      <c r="L89" s="26">
        <f t="shared" si="3"/>
        <v>438000</v>
      </c>
      <c r="M89" s="26"/>
      <c r="N89" s="6">
        <f t="shared" si="4"/>
        <v>438000</v>
      </c>
    </row>
    <row r="90" spans="1:14" s="1" customFormat="1" ht="54.95" customHeight="1">
      <c r="A90" s="23" t="s">
        <v>19</v>
      </c>
      <c r="B90" s="23"/>
      <c r="C90" s="24" t="s">
        <v>10</v>
      </c>
      <c r="D90" s="24"/>
      <c r="E90" s="24"/>
      <c r="F90" s="17" t="s">
        <v>211</v>
      </c>
      <c r="G90" s="18" t="s">
        <v>212</v>
      </c>
      <c r="H90" s="25" t="s">
        <v>101</v>
      </c>
      <c r="I90" s="25"/>
      <c r="J90" s="25" t="s">
        <v>20</v>
      </c>
      <c r="K90" s="25"/>
      <c r="L90" s="26">
        <f t="shared" si="3"/>
        <v>438000</v>
      </c>
      <c r="M90" s="26"/>
      <c r="N90" s="6">
        <f t="shared" si="4"/>
        <v>438000</v>
      </c>
    </row>
    <row r="91" spans="1:14" s="1" customFormat="1" ht="24" customHeight="1">
      <c r="A91" s="23" t="s">
        <v>21</v>
      </c>
      <c r="B91" s="23"/>
      <c r="C91" s="24" t="s">
        <v>10</v>
      </c>
      <c r="D91" s="24"/>
      <c r="E91" s="24"/>
      <c r="F91" s="17" t="s">
        <v>211</v>
      </c>
      <c r="G91" s="18" t="s">
        <v>212</v>
      </c>
      <c r="H91" s="25" t="s">
        <v>101</v>
      </c>
      <c r="I91" s="25"/>
      <c r="J91" s="25" t="s">
        <v>22</v>
      </c>
      <c r="K91" s="25"/>
      <c r="L91" s="26">
        <f t="shared" si="3"/>
        <v>438000</v>
      </c>
      <c r="M91" s="26"/>
      <c r="N91" s="6">
        <f t="shared" si="4"/>
        <v>438000</v>
      </c>
    </row>
    <row r="92" spans="1:14" s="1" customFormat="1" ht="24" customHeight="1">
      <c r="A92" s="23" t="s">
        <v>23</v>
      </c>
      <c r="B92" s="23"/>
      <c r="C92" s="24" t="s">
        <v>10</v>
      </c>
      <c r="D92" s="24"/>
      <c r="E92" s="24"/>
      <c r="F92" s="17" t="s">
        <v>211</v>
      </c>
      <c r="G92" s="18" t="s">
        <v>212</v>
      </c>
      <c r="H92" s="25" t="s">
        <v>101</v>
      </c>
      <c r="I92" s="25"/>
      <c r="J92" s="25" t="s">
        <v>24</v>
      </c>
      <c r="K92" s="25"/>
      <c r="L92" s="26">
        <f>336405.52</f>
        <v>336405.52</v>
      </c>
      <c r="M92" s="26"/>
      <c r="N92" s="6">
        <f t="shared" si="4"/>
        <v>336405.52</v>
      </c>
    </row>
    <row r="93" spans="1:14" s="1" customFormat="1" ht="33.950000000000003" customHeight="1">
      <c r="A93" s="23" t="s">
        <v>25</v>
      </c>
      <c r="B93" s="23"/>
      <c r="C93" s="24" t="s">
        <v>10</v>
      </c>
      <c r="D93" s="24"/>
      <c r="E93" s="24"/>
      <c r="F93" s="17" t="s">
        <v>211</v>
      </c>
      <c r="G93" s="18" t="s">
        <v>212</v>
      </c>
      <c r="H93" s="25" t="s">
        <v>101</v>
      </c>
      <c r="I93" s="25"/>
      <c r="J93" s="25" t="s">
        <v>26</v>
      </c>
      <c r="K93" s="25"/>
      <c r="L93" s="26">
        <f>101594.48</f>
        <v>101594.48</v>
      </c>
      <c r="M93" s="26"/>
      <c r="N93" s="6">
        <f t="shared" si="4"/>
        <v>101594.48</v>
      </c>
    </row>
    <row r="94" spans="1:14" s="1" customFormat="1" ht="24" customHeight="1">
      <c r="A94" s="23" t="s">
        <v>102</v>
      </c>
      <c r="B94" s="23"/>
      <c r="C94" s="24" t="s">
        <v>10</v>
      </c>
      <c r="D94" s="24"/>
      <c r="E94" s="24"/>
      <c r="F94" s="17" t="s">
        <v>212</v>
      </c>
      <c r="G94" s="18" t="s">
        <v>218</v>
      </c>
      <c r="H94" s="25" t="s">
        <v>1</v>
      </c>
      <c r="I94" s="25"/>
      <c r="J94" s="25" t="s">
        <v>1</v>
      </c>
      <c r="K94" s="25"/>
      <c r="L94" s="26">
        <f>78167.85</f>
        <v>78167.850000000006</v>
      </c>
      <c r="M94" s="26"/>
      <c r="N94" s="6">
        <f>N95</f>
        <v>49976.83</v>
      </c>
    </row>
    <row r="95" spans="1:14" s="1" customFormat="1" ht="14.1" customHeight="1">
      <c r="A95" s="23" t="s">
        <v>103</v>
      </c>
      <c r="B95" s="23"/>
      <c r="C95" s="24" t="s">
        <v>10</v>
      </c>
      <c r="D95" s="24"/>
      <c r="E95" s="24"/>
      <c r="F95" s="17" t="s">
        <v>212</v>
      </c>
      <c r="G95" s="18" t="s">
        <v>213</v>
      </c>
      <c r="H95" s="25" t="s">
        <v>1</v>
      </c>
      <c r="I95" s="25"/>
      <c r="J95" s="25" t="s">
        <v>1</v>
      </c>
      <c r="K95" s="25"/>
      <c r="L95" s="26">
        <f>49976.83</f>
        <v>49976.83</v>
      </c>
      <c r="M95" s="26"/>
      <c r="N95" s="6">
        <f t="shared" si="4"/>
        <v>49976.83</v>
      </c>
    </row>
    <row r="96" spans="1:14" s="1" customFormat="1" ht="33.950000000000003" customHeight="1">
      <c r="A96" s="23" t="s">
        <v>13</v>
      </c>
      <c r="B96" s="23"/>
      <c r="C96" s="24" t="s">
        <v>10</v>
      </c>
      <c r="D96" s="24"/>
      <c r="E96" s="24"/>
      <c r="F96" s="17" t="s">
        <v>212</v>
      </c>
      <c r="G96" s="18" t="s">
        <v>213</v>
      </c>
      <c r="H96" s="25" t="s">
        <v>14</v>
      </c>
      <c r="I96" s="25"/>
      <c r="J96" s="25" t="s">
        <v>1</v>
      </c>
      <c r="K96" s="25"/>
      <c r="L96" s="26">
        <f>49976.83</f>
        <v>49976.83</v>
      </c>
      <c r="M96" s="26"/>
      <c r="N96" s="6">
        <f t="shared" si="4"/>
        <v>49976.83</v>
      </c>
    </row>
    <row r="97" spans="1:14" s="1" customFormat="1" ht="24" customHeight="1">
      <c r="A97" s="23" t="s">
        <v>104</v>
      </c>
      <c r="B97" s="23"/>
      <c r="C97" s="24" t="s">
        <v>10</v>
      </c>
      <c r="D97" s="24"/>
      <c r="E97" s="24"/>
      <c r="F97" s="17" t="s">
        <v>212</v>
      </c>
      <c r="G97" s="18" t="s">
        <v>213</v>
      </c>
      <c r="H97" s="25" t="s">
        <v>105</v>
      </c>
      <c r="I97" s="25"/>
      <c r="J97" s="25" t="s">
        <v>1</v>
      </c>
      <c r="K97" s="25"/>
      <c r="L97" s="26">
        <f>49976.83</f>
        <v>49976.83</v>
      </c>
      <c r="M97" s="26"/>
      <c r="N97" s="6">
        <f t="shared" si="4"/>
        <v>49976.83</v>
      </c>
    </row>
    <row r="98" spans="1:14" s="1" customFormat="1" ht="66" customHeight="1">
      <c r="A98" s="23" t="s">
        <v>106</v>
      </c>
      <c r="B98" s="23"/>
      <c r="C98" s="24" t="s">
        <v>10</v>
      </c>
      <c r="D98" s="24"/>
      <c r="E98" s="24"/>
      <c r="F98" s="17" t="s">
        <v>212</v>
      </c>
      <c r="G98" s="18" t="s">
        <v>213</v>
      </c>
      <c r="H98" s="25" t="s">
        <v>107</v>
      </c>
      <c r="I98" s="25"/>
      <c r="J98" s="25" t="s">
        <v>1</v>
      </c>
      <c r="K98" s="25"/>
      <c r="L98" s="26">
        <f>39925.37</f>
        <v>39925.370000000003</v>
      </c>
      <c r="M98" s="26"/>
      <c r="N98" s="6">
        <f t="shared" si="4"/>
        <v>39925.370000000003</v>
      </c>
    </row>
    <row r="99" spans="1:14" s="1" customFormat="1" ht="54.95" customHeight="1">
      <c r="A99" s="23" t="s">
        <v>19</v>
      </c>
      <c r="B99" s="23"/>
      <c r="C99" s="24" t="s">
        <v>10</v>
      </c>
      <c r="D99" s="24"/>
      <c r="E99" s="24"/>
      <c r="F99" s="17" t="s">
        <v>212</v>
      </c>
      <c r="G99" s="18" t="s">
        <v>213</v>
      </c>
      <c r="H99" s="25" t="s">
        <v>107</v>
      </c>
      <c r="I99" s="25"/>
      <c r="J99" s="25" t="s">
        <v>20</v>
      </c>
      <c r="K99" s="25"/>
      <c r="L99" s="26">
        <f>39925.37</f>
        <v>39925.370000000003</v>
      </c>
      <c r="M99" s="26"/>
      <c r="N99" s="6">
        <f t="shared" si="4"/>
        <v>39925.370000000003</v>
      </c>
    </row>
    <row r="100" spans="1:14" s="1" customFormat="1" ht="24" customHeight="1">
      <c r="A100" s="23" t="s">
        <v>21</v>
      </c>
      <c r="B100" s="23"/>
      <c r="C100" s="24" t="s">
        <v>10</v>
      </c>
      <c r="D100" s="24"/>
      <c r="E100" s="24"/>
      <c r="F100" s="17" t="s">
        <v>212</v>
      </c>
      <c r="G100" s="18" t="s">
        <v>213</v>
      </c>
      <c r="H100" s="25" t="s">
        <v>107</v>
      </c>
      <c r="I100" s="25"/>
      <c r="J100" s="25" t="s">
        <v>22</v>
      </c>
      <c r="K100" s="25"/>
      <c r="L100" s="26">
        <f>39925.37</f>
        <v>39925.370000000003</v>
      </c>
      <c r="M100" s="26"/>
      <c r="N100" s="6">
        <f t="shared" si="4"/>
        <v>39925.370000000003</v>
      </c>
    </row>
    <row r="101" spans="1:14" s="1" customFormat="1" ht="24" customHeight="1">
      <c r="A101" s="23" t="s">
        <v>23</v>
      </c>
      <c r="B101" s="23"/>
      <c r="C101" s="24" t="s">
        <v>10</v>
      </c>
      <c r="D101" s="24"/>
      <c r="E101" s="24"/>
      <c r="F101" s="17" t="s">
        <v>212</v>
      </c>
      <c r="G101" s="18" t="s">
        <v>213</v>
      </c>
      <c r="H101" s="25" t="s">
        <v>107</v>
      </c>
      <c r="I101" s="25"/>
      <c r="J101" s="25" t="s">
        <v>24</v>
      </c>
      <c r="K101" s="25"/>
      <c r="L101" s="26">
        <f>30664.64</f>
        <v>30664.639999999999</v>
      </c>
      <c r="M101" s="26"/>
      <c r="N101" s="6">
        <f t="shared" si="4"/>
        <v>30664.639999999999</v>
      </c>
    </row>
    <row r="102" spans="1:14" s="1" customFormat="1" ht="33.950000000000003" customHeight="1">
      <c r="A102" s="23" t="s">
        <v>25</v>
      </c>
      <c r="B102" s="23"/>
      <c r="C102" s="24" t="s">
        <v>10</v>
      </c>
      <c r="D102" s="24"/>
      <c r="E102" s="24"/>
      <c r="F102" s="17" t="s">
        <v>212</v>
      </c>
      <c r="G102" s="18" t="s">
        <v>213</v>
      </c>
      <c r="H102" s="25" t="s">
        <v>107</v>
      </c>
      <c r="I102" s="25"/>
      <c r="J102" s="25" t="s">
        <v>26</v>
      </c>
      <c r="K102" s="25"/>
      <c r="L102" s="26">
        <f>9260.73</f>
        <v>9260.73</v>
      </c>
      <c r="M102" s="26"/>
      <c r="N102" s="6">
        <f t="shared" si="4"/>
        <v>9260.73</v>
      </c>
    </row>
    <row r="103" spans="1:14" s="1" customFormat="1" ht="66" customHeight="1">
      <c r="A103" s="23" t="s">
        <v>108</v>
      </c>
      <c r="B103" s="23"/>
      <c r="C103" s="24" t="s">
        <v>10</v>
      </c>
      <c r="D103" s="24"/>
      <c r="E103" s="24"/>
      <c r="F103" s="17" t="s">
        <v>212</v>
      </c>
      <c r="G103" s="18" t="s">
        <v>213</v>
      </c>
      <c r="H103" s="25" t="s">
        <v>109</v>
      </c>
      <c r="I103" s="25"/>
      <c r="J103" s="25" t="s">
        <v>1</v>
      </c>
      <c r="K103" s="25"/>
      <c r="L103" s="26">
        <f>10051.46</f>
        <v>10051.459999999999</v>
      </c>
      <c r="M103" s="26"/>
      <c r="N103" s="6">
        <f t="shared" si="4"/>
        <v>10051.459999999999</v>
      </c>
    </row>
    <row r="104" spans="1:14" s="1" customFormat="1" ht="54.95" customHeight="1">
      <c r="A104" s="23" t="s">
        <v>19</v>
      </c>
      <c r="B104" s="23"/>
      <c r="C104" s="24" t="s">
        <v>10</v>
      </c>
      <c r="D104" s="24"/>
      <c r="E104" s="24"/>
      <c r="F104" s="17" t="s">
        <v>212</v>
      </c>
      <c r="G104" s="18" t="s">
        <v>213</v>
      </c>
      <c r="H104" s="25" t="s">
        <v>109</v>
      </c>
      <c r="I104" s="25"/>
      <c r="J104" s="25" t="s">
        <v>20</v>
      </c>
      <c r="K104" s="25"/>
      <c r="L104" s="26">
        <f>10051.46</f>
        <v>10051.459999999999</v>
      </c>
      <c r="M104" s="26"/>
      <c r="N104" s="6">
        <f t="shared" si="4"/>
        <v>10051.459999999999</v>
      </c>
    </row>
    <row r="105" spans="1:14" s="1" customFormat="1" ht="24" customHeight="1">
      <c r="A105" s="23" t="s">
        <v>21</v>
      </c>
      <c r="B105" s="23"/>
      <c r="C105" s="24" t="s">
        <v>10</v>
      </c>
      <c r="D105" s="24"/>
      <c r="E105" s="24"/>
      <c r="F105" s="17" t="s">
        <v>212</v>
      </c>
      <c r="G105" s="18" t="s">
        <v>213</v>
      </c>
      <c r="H105" s="25" t="s">
        <v>109</v>
      </c>
      <c r="I105" s="25"/>
      <c r="J105" s="25" t="s">
        <v>22</v>
      </c>
      <c r="K105" s="25"/>
      <c r="L105" s="26">
        <f>10051.46</f>
        <v>10051.459999999999</v>
      </c>
      <c r="M105" s="26"/>
      <c r="N105" s="6">
        <f t="shared" si="4"/>
        <v>10051.459999999999</v>
      </c>
    </row>
    <row r="106" spans="1:14" s="1" customFormat="1" ht="24" customHeight="1">
      <c r="A106" s="23" t="s">
        <v>23</v>
      </c>
      <c r="B106" s="23"/>
      <c r="C106" s="24" t="s">
        <v>10</v>
      </c>
      <c r="D106" s="24"/>
      <c r="E106" s="24"/>
      <c r="F106" s="17" t="s">
        <v>212</v>
      </c>
      <c r="G106" s="18" t="s">
        <v>213</v>
      </c>
      <c r="H106" s="25" t="s">
        <v>109</v>
      </c>
      <c r="I106" s="25"/>
      <c r="J106" s="25" t="s">
        <v>24</v>
      </c>
      <c r="K106" s="25"/>
      <c r="L106" s="26">
        <f>7720.01</f>
        <v>7720.01</v>
      </c>
      <c r="M106" s="26"/>
      <c r="N106" s="6">
        <f t="shared" si="4"/>
        <v>7720.01</v>
      </c>
    </row>
    <row r="107" spans="1:14" s="1" customFormat="1" ht="33.950000000000003" customHeight="1">
      <c r="A107" s="23" t="s">
        <v>25</v>
      </c>
      <c r="B107" s="23"/>
      <c r="C107" s="24" t="s">
        <v>10</v>
      </c>
      <c r="D107" s="24"/>
      <c r="E107" s="24"/>
      <c r="F107" s="17" t="s">
        <v>212</v>
      </c>
      <c r="G107" s="18" t="s">
        <v>213</v>
      </c>
      <c r="H107" s="25" t="s">
        <v>109</v>
      </c>
      <c r="I107" s="25"/>
      <c r="J107" s="25" t="s">
        <v>26</v>
      </c>
      <c r="K107" s="25"/>
      <c r="L107" s="26">
        <f>2331.45</f>
        <v>2331.4499999999998</v>
      </c>
      <c r="M107" s="26"/>
      <c r="N107" s="6">
        <f t="shared" si="4"/>
        <v>2331.4499999999998</v>
      </c>
    </row>
    <row r="108" spans="1:14" s="1" customFormat="1" ht="24" customHeight="1">
      <c r="A108" s="23" t="s">
        <v>110</v>
      </c>
      <c r="B108" s="23"/>
      <c r="C108" s="24" t="s">
        <v>10</v>
      </c>
      <c r="D108" s="24"/>
      <c r="E108" s="24"/>
      <c r="F108" s="17" t="s">
        <v>212</v>
      </c>
      <c r="G108" s="18" t="s">
        <v>221</v>
      </c>
      <c r="H108" s="25" t="s">
        <v>1</v>
      </c>
      <c r="I108" s="25"/>
      <c r="J108" s="25" t="s">
        <v>1</v>
      </c>
      <c r="K108" s="25"/>
      <c r="L108" s="26">
        <f>28191.02</f>
        <v>28191.02</v>
      </c>
      <c r="M108" s="26"/>
      <c r="N108" s="5"/>
    </row>
    <row r="109" spans="1:14" s="1" customFormat="1" ht="54.95" customHeight="1">
      <c r="A109" s="23" t="s">
        <v>111</v>
      </c>
      <c r="B109" s="23"/>
      <c r="C109" s="24" t="s">
        <v>10</v>
      </c>
      <c r="D109" s="24"/>
      <c r="E109" s="24"/>
      <c r="F109" s="17" t="s">
        <v>212</v>
      </c>
      <c r="G109" s="18" t="s">
        <v>221</v>
      </c>
      <c r="H109" s="25" t="s">
        <v>112</v>
      </c>
      <c r="I109" s="25"/>
      <c r="J109" s="25" t="s">
        <v>1</v>
      </c>
      <c r="K109" s="25"/>
      <c r="L109" s="26">
        <f>28191.02</f>
        <v>28191.02</v>
      </c>
      <c r="M109" s="26"/>
      <c r="N109" s="5"/>
    </row>
    <row r="110" spans="1:14" s="1" customFormat="1" ht="45" customHeight="1">
      <c r="A110" s="23" t="s">
        <v>113</v>
      </c>
      <c r="B110" s="23"/>
      <c r="C110" s="24" t="s">
        <v>10</v>
      </c>
      <c r="D110" s="24"/>
      <c r="E110" s="24"/>
      <c r="F110" s="17" t="s">
        <v>212</v>
      </c>
      <c r="G110" s="18" t="s">
        <v>221</v>
      </c>
      <c r="H110" s="25" t="s">
        <v>114</v>
      </c>
      <c r="I110" s="25"/>
      <c r="J110" s="25" t="s">
        <v>1</v>
      </c>
      <c r="K110" s="25"/>
      <c r="L110" s="26">
        <f>28191.02</f>
        <v>28191.02</v>
      </c>
      <c r="M110" s="26"/>
      <c r="N110" s="5"/>
    </row>
    <row r="111" spans="1:14" s="1" customFormat="1" ht="24" customHeight="1">
      <c r="A111" s="23" t="s">
        <v>115</v>
      </c>
      <c r="B111" s="23"/>
      <c r="C111" s="24" t="s">
        <v>10</v>
      </c>
      <c r="D111" s="24"/>
      <c r="E111" s="24"/>
      <c r="F111" s="17" t="s">
        <v>212</v>
      </c>
      <c r="G111" s="18" t="s">
        <v>221</v>
      </c>
      <c r="H111" s="25" t="s">
        <v>116</v>
      </c>
      <c r="I111" s="25"/>
      <c r="J111" s="25" t="s">
        <v>1</v>
      </c>
      <c r="K111" s="25"/>
      <c r="L111" s="26">
        <f>22550</f>
        <v>22550</v>
      </c>
      <c r="M111" s="26"/>
      <c r="N111" s="5"/>
    </row>
    <row r="112" spans="1:14" s="1" customFormat="1" ht="54.95" customHeight="1">
      <c r="A112" s="23" t="s">
        <v>19</v>
      </c>
      <c r="B112" s="23"/>
      <c r="C112" s="24" t="s">
        <v>10</v>
      </c>
      <c r="D112" s="24"/>
      <c r="E112" s="24"/>
      <c r="F112" s="17" t="s">
        <v>212</v>
      </c>
      <c r="G112" s="18" t="s">
        <v>221</v>
      </c>
      <c r="H112" s="25" t="s">
        <v>116</v>
      </c>
      <c r="I112" s="25"/>
      <c r="J112" s="25" t="s">
        <v>20</v>
      </c>
      <c r="K112" s="25"/>
      <c r="L112" s="26">
        <f>22550</f>
        <v>22550</v>
      </c>
      <c r="M112" s="26"/>
      <c r="N112" s="5"/>
    </row>
    <row r="113" spans="1:14" s="1" customFormat="1" ht="24" customHeight="1">
      <c r="A113" s="23" t="s">
        <v>21</v>
      </c>
      <c r="B113" s="23"/>
      <c r="C113" s="24" t="s">
        <v>10</v>
      </c>
      <c r="D113" s="24"/>
      <c r="E113" s="24"/>
      <c r="F113" s="17" t="s">
        <v>212</v>
      </c>
      <c r="G113" s="18" t="s">
        <v>221</v>
      </c>
      <c r="H113" s="25" t="s">
        <v>116</v>
      </c>
      <c r="I113" s="25"/>
      <c r="J113" s="25" t="s">
        <v>22</v>
      </c>
      <c r="K113" s="25"/>
      <c r="L113" s="26">
        <f>22550</f>
        <v>22550</v>
      </c>
      <c r="M113" s="26"/>
      <c r="N113" s="5"/>
    </row>
    <row r="114" spans="1:14" s="1" customFormat="1" ht="45" customHeight="1">
      <c r="A114" s="23" t="s">
        <v>117</v>
      </c>
      <c r="B114" s="23"/>
      <c r="C114" s="24" t="s">
        <v>10</v>
      </c>
      <c r="D114" s="24"/>
      <c r="E114" s="24"/>
      <c r="F114" s="17" t="s">
        <v>212</v>
      </c>
      <c r="G114" s="18" t="s">
        <v>221</v>
      </c>
      <c r="H114" s="25" t="s">
        <v>116</v>
      </c>
      <c r="I114" s="25"/>
      <c r="J114" s="25" t="s">
        <v>118</v>
      </c>
      <c r="K114" s="25"/>
      <c r="L114" s="26">
        <f>22550</f>
        <v>22550</v>
      </c>
      <c r="M114" s="26"/>
      <c r="N114" s="5"/>
    </row>
    <row r="115" spans="1:14" s="1" customFormat="1" ht="24" customHeight="1">
      <c r="A115" s="23" t="s">
        <v>119</v>
      </c>
      <c r="B115" s="23"/>
      <c r="C115" s="24" t="s">
        <v>10</v>
      </c>
      <c r="D115" s="24"/>
      <c r="E115" s="24"/>
      <c r="F115" s="17" t="s">
        <v>212</v>
      </c>
      <c r="G115" s="18" t="s">
        <v>221</v>
      </c>
      <c r="H115" s="25" t="s">
        <v>120</v>
      </c>
      <c r="I115" s="25"/>
      <c r="J115" s="25" t="s">
        <v>1</v>
      </c>
      <c r="K115" s="25"/>
      <c r="L115" s="26">
        <f>5641.02</f>
        <v>5641.02</v>
      </c>
      <c r="M115" s="26"/>
      <c r="N115" s="5"/>
    </row>
    <row r="116" spans="1:14" s="1" customFormat="1" ht="54.95" customHeight="1">
      <c r="A116" s="23" t="s">
        <v>19</v>
      </c>
      <c r="B116" s="23"/>
      <c r="C116" s="24" t="s">
        <v>10</v>
      </c>
      <c r="D116" s="24"/>
      <c r="E116" s="24"/>
      <c r="F116" s="17" t="s">
        <v>212</v>
      </c>
      <c r="G116" s="18" t="s">
        <v>221</v>
      </c>
      <c r="H116" s="25" t="s">
        <v>120</v>
      </c>
      <c r="I116" s="25"/>
      <c r="J116" s="25" t="s">
        <v>20</v>
      </c>
      <c r="K116" s="25"/>
      <c r="L116" s="26">
        <f>4641.02</f>
        <v>4641.0200000000004</v>
      </c>
      <c r="M116" s="26"/>
      <c r="N116" s="5"/>
    </row>
    <row r="117" spans="1:14" s="1" customFormat="1" ht="24" customHeight="1">
      <c r="A117" s="23" t="s">
        <v>21</v>
      </c>
      <c r="B117" s="23"/>
      <c r="C117" s="24" t="s">
        <v>10</v>
      </c>
      <c r="D117" s="24"/>
      <c r="E117" s="24"/>
      <c r="F117" s="17" t="s">
        <v>212</v>
      </c>
      <c r="G117" s="18" t="s">
        <v>221</v>
      </c>
      <c r="H117" s="25" t="s">
        <v>120</v>
      </c>
      <c r="I117" s="25"/>
      <c r="J117" s="25" t="s">
        <v>22</v>
      </c>
      <c r="K117" s="25"/>
      <c r="L117" s="26">
        <f>4641.02</f>
        <v>4641.0200000000004</v>
      </c>
      <c r="M117" s="26"/>
      <c r="N117" s="5"/>
    </row>
    <row r="118" spans="1:14" s="1" customFormat="1" ht="45" customHeight="1">
      <c r="A118" s="23" t="s">
        <v>117</v>
      </c>
      <c r="B118" s="23"/>
      <c r="C118" s="24" t="s">
        <v>10</v>
      </c>
      <c r="D118" s="24"/>
      <c r="E118" s="24"/>
      <c r="F118" s="17" t="s">
        <v>212</v>
      </c>
      <c r="G118" s="18" t="s">
        <v>221</v>
      </c>
      <c r="H118" s="25" t="s">
        <v>120</v>
      </c>
      <c r="I118" s="25"/>
      <c r="J118" s="25" t="s">
        <v>118</v>
      </c>
      <c r="K118" s="25"/>
      <c r="L118" s="26">
        <f>4641.02</f>
        <v>4641.0200000000004</v>
      </c>
      <c r="M118" s="26"/>
      <c r="N118" s="5"/>
    </row>
    <row r="119" spans="1:14" s="1" customFormat="1" ht="24" customHeight="1">
      <c r="A119" s="23" t="s">
        <v>60</v>
      </c>
      <c r="B119" s="23"/>
      <c r="C119" s="24" t="s">
        <v>10</v>
      </c>
      <c r="D119" s="24"/>
      <c r="E119" s="24"/>
      <c r="F119" s="17" t="s">
        <v>212</v>
      </c>
      <c r="G119" s="18" t="s">
        <v>221</v>
      </c>
      <c r="H119" s="25" t="s">
        <v>120</v>
      </c>
      <c r="I119" s="25"/>
      <c r="J119" s="25" t="s">
        <v>61</v>
      </c>
      <c r="K119" s="25"/>
      <c r="L119" s="26">
        <f>1000</f>
        <v>1000</v>
      </c>
      <c r="M119" s="26"/>
      <c r="N119" s="5"/>
    </row>
    <row r="120" spans="1:14" s="1" customFormat="1" ht="24" customHeight="1">
      <c r="A120" s="23" t="s">
        <v>62</v>
      </c>
      <c r="B120" s="23"/>
      <c r="C120" s="24" t="s">
        <v>10</v>
      </c>
      <c r="D120" s="24"/>
      <c r="E120" s="24"/>
      <c r="F120" s="17" t="s">
        <v>212</v>
      </c>
      <c r="G120" s="18" t="s">
        <v>221</v>
      </c>
      <c r="H120" s="25" t="s">
        <v>120</v>
      </c>
      <c r="I120" s="25"/>
      <c r="J120" s="25" t="s">
        <v>63</v>
      </c>
      <c r="K120" s="25"/>
      <c r="L120" s="26">
        <f>1000</f>
        <v>1000</v>
      </c>
      <c r="M120" s="26"/>
      <c r="N120" s="5"/>
    </row>
    <row r="121" spans="1:14" s="1" customFormat="1" ht="14.1" customHeight="1">
      <c r="A121" s="23" t="s">
        <v>64</v>
      </c>
      <c r="B121" s="23"/>
      <c r="C121" s="24" t="s">
        <v>10</v>
      </c>
      <c r="D121" s="24"/>
      <c r="E121" s="24"/>
      <c r="F121" s="17" t="s">
        <v>212</v>
      </c>
      <c r="G121" s="18" t="s">
        <v>221</v>
      </c>
      <c r="H121" s="25" t="s">
        <v>120</v>
      </c>
      <c r="I121" s="25"/>
      <c r="J121" s="25" t="s">
        <v>65</v>
      </c>
      <c r="K121" s="25"/>
      <c r="L121" s="26">
        <f>1000</f>
        <v>1000</v>
      </c>
      <c r="M121" s="26"/>
      <c r="N121" s="5"/>
    </row>
    <row r="122" spans="1:14" s="1" customFormat="1" ht="14.1" customHeight="1">
      <c r="A122" s="23" t="s">
        <v>121</v>
      </c>
      <c r="B122" s="23"/>
      <c r="C122" s="24" t="s">
        <v>10</v>
      </c>
      <c r="D122" s="24"/>
      <c r="E122" s="24"/>
      <c r="F122" s="17" t="s">
        <v>213</v>
      </c>
      <c r="G122" s="18" t="s">
        <v>218</v>
      </c>
      <c r="H122" s="25" t="s">
        <v>1</v>
      </c>
      <c r="I122" s="25"/>
      <c r="J122" s="25" t="s">
        <v>1</v>
      </c>
      <c r="K122" s="25"/>
      <c r="L122" s="26">
        <f>9746505.23</f>
        <v>9746505.2300000004</v>
      </c>
      <c r="M122" s="26"/>
      <c r="N122" s="5"/>
    </row>
    <row r="123" spans="1:14" s="1" customFormat="1" ht="14.1" customHeight="1">
      <c r="A123" s="23" t="s">
        <v>122</v>
      </c>
      <c r="B123" s="23"/>
      <c r="C123" s="24" t="s">
        <v>10</v>
      </c>
      <c r="D123" s="24"/>
      <c r="E123" s="24"/>
      <c r="F123" s="17" t="s">
        <v>213</v>
      </c>
      <c r="G123" s="18" t="s">
        <v>210</v>
      </c>
      <c r="H123" s="25" t="s">
        <v>1</v>
      </c>
      <c r="I123" s="25"/>
      <c r="J123" s="25" t="s">
        <v>1</v>
      </c>
      <c r="K123" s="25"/>
      <c r="L123" s="26">
        <f>L124</f>
        <v>1247712.69</v>
      </c>
      <c r="M123" s="26"/>
      <c r="N123" s="5"/>
    </row>
    <row r="124" spans="1:14" s="1" customFormat="1" ht="33.950000000000003" customHeight="1">
      <c r="A124" s="23" t="s">
        <v>72</v>
      </c>
      <c r="B124" s="23"/>
      <c r="C124" s="24" t="s">
        <v>10</v>
      </c>
      <c r="D124" s="24"/>
      <c r="E124" s="24"/>
      <c r="F124" s="17" t="s">
        <v>213</v>
      </c>
      <c r="G124" s="18" t="s">
        <v>210</v>
      </c>
      <c r="H124" s="25" t="s">
        <v>73</v>
      </c>
      <c r="I124" s="25"/>
      <c r="J124" s="25" t="s">
        <v>1</v>
      </c>
      <c r="K124" s="25"/>
      <c r="L124" s="26">
        <f>L125</f>
        <v>1247712.69</v>
      </c>
      <c r="M124" s="26"/>
      <c r="N124" s="5"/>
    </row>
    <row r="125" spans="1:14" s="1" customFormat="1" ht="33.950000000000003" customHeight="1">
      <c r="A125" s="23" t="s">
        <v>123</v>
      </c>
      <c r="B125" s="23"/>
      <c r="C125" s="24" t="s">
        <v>10</v>
      </c>
      <c r="D125" s="24"/>
      <c r="E125" s="24"/>
      <c r="F125" s="17" t="s">
        <v>213</v>
      </c>
      <c r="G125" s="18" t="s">
        <v>210</v>
      </c>
      <c r="H125" s="25" t="s">
        <v>124</v>
      </c>
      <c r="I125" s="25"/>
      <c r="J125" s="25" t="s">
        <v>1</v>
      </c>
      <c r="K125" s="25"/>
      <c r="L125" s="26">
        <f>L126+L131</f>
        <v>1247712.69</v>
      </c>
      <c r="M125" s="26"/>
      <c r="N125" s="5"/>
    </row>
    <row r="126" spans="1:14" s="1" customFormat="1" ht="24" customHeight="1">
      <c r="A126" s="23" t="s">
        <v>125</v>
      </c>
      <c r="B126" s="23"/>
      <c r="C126" s="24" t="s">
        <v>10</v>
      </c>
      <c r="D126" s="24"/>
      <c r="E126" s="24"/>
      <c r="F126" s="17" t="s">
        <v>213</v>
      </c>
      <c r="G126" s="18" t="s">
        <v>210</v>
      </c>
      <c r="H126" s="25" t="s">
        <v>126</v>
      </c>
      <c r="I126" s="25"/>
      <c r="J126" s="25" t="s">
        <v>1</v>
      </c>
      <c r="K126" s="25"/>
      <c r="L126" s="26">
        <f>L127</f>
        <v>690912.69000000006</v>
      </c>
      <c r="M126" s="26"/>
      <c r="N126" s="5"/>
    </row>
    <row r="127" spans="1:14" s="1" customFormat="1" ht="54.95" customHeight="1">
      <c r="A127" s="23" t="s">
        <v>19</v>
      </c>
      <c r="B127" s="23"/>
      <c r="C127" s="24" t="s">
        <v>10</v>
      </c>
      <c r="D127" s="24"/>
      <c r="E127" s="24"/>
      <c r="F127" s="17" t="s">
        <v>213</v>
      </c>
      <c r="G127" s="18" t="s">
        <v>210</v>
      </c>
      <c r="H127" s="25" t="s">
        <v>126</v>
      </c>
      <c r="I127" s="25"/>
      <c r="J127" s="25" t="s">
        <v>20</v>
      </c>
      <c r="K127" s="25"/>
      <c r="L127" s="26">
        <f>L128</f>
        <v>690912.69000000006</v>
      </c>
      <c r="M127" s="26"/>
      <c r="N127" s="5"/>
    </row>
    <row r="128" spans="1:14" s="1" customFormat="1" ht="14.1" customHeight="1">
      <c r="A128" s="23" t="s">
        <v>77</v>
      </c>
      <c r="B128" s="23"/>
      <c r="C128" s="24" t="s">
        <v>10</v>
      </c>
      <c r="D128" s="24"/>
      <c r="E128" s="24"/>
      <c r="F128" s="17" t="s">
        <v>213</v>
      </c>
      <c r="G128" s="18" t="s">
        <v>210</v>
      </c>
      <c r="H128" s="25" t="s">
        <v>126</v>
      </c>
      <c r="I128" s="25"/>
      <c r="J128" s="25" t="s">
        <v>78</v>
      </c>
      <c r="K128" s="25"/>
      <c r="L128" s="26">
        <f>L129+L130</f>
        <v>690912.69000000006</v>
      </c>
      <c r="M128" s="26"/>
      <c r="N128" s="5"/>
    </row>
    <row r="129" spans="1:14" s="1" customFormat="1" ht="14.1" customHeight="1">
      <c r="A129" s="23" t="s">
        <v>79</v>
      </c>
      <c r="B129" s="23"/>
      <c r="C129" s="24" t="s">
        <v>10</v>
      </c>
      <c r="D129" s="24"/>
      <c r="E129" s="24"/>
      <c r="F129" s="17" t="s">
        <v>213</v>
      </c>
      <c r="G129" s="18" t="s">
        <v>210</v>
      </c>
      <c r="H129" s="25" t="s">
        <v>126</v>
      </c>
      <c r="I129" s="25"/>
      <c r="J129" s="25" t="s">
        <v>80</v>
      </c>
      <c r="K129" s="25"/>
      <c r="L129" s="26">
        <f>530651.92+2.99</f>
        <v>530654.91</v>
      </c>
      <c r="M129" s="26"/>
      <c r="N129" s="5"/>
    </row>
    <row r="130" spans="1:14" s="1" customFormat="1" ht="33.950000000000003" customHeight="1">
      <c r="A130" s="23" t="s">
        <v>81</v>
      </c>
      <c r="B130" s="23"/>
      <c r="C130" s="24" t="s">
        <v>10</v>
      </c>
      <c r="D130" s="24"/>
      <c r="E130" s="24"/>
      <c r="F130" s="17" t="s">
        <v>213</v>
      </c>
      <c r="G130" s="18" t="s">
        <v>210</v>
      </c>
      <c r="H130" s="25" t="s">
        <v>126</v>
      </c>
      <c r="I130" s="25"/>
      <c r="J130" s="25" t="s">
        <v>82</v>
      </c>
      <c r="K130" s="25"/>
      <c r="L130" s="26">
        <f>160257.78</f>
        <v>160257.78</v>
      </c>
      <c r="M130" s="26"/>
      <c r="N130" s="5"/>
    </row>
    <row r="131" spans="1:14" s="1" customFormat="1" ht="24" customHeight="1">
      <c r="A131" s="23" t="s">
        <v>127</v>
      </c>
      <c r="B131" s="23"/>
      <c r="C131" s="24" t="s">
        <v>10</v>
      </c>
      <c r="D131" s="24"/>
      <c r="E131" s="24"/>
      <c r="F131" s="17" t="s">
        <v>213</v>
      </c>
      <c r="G131" s="18" t="s">
        <v>210</v>
      </c>
      <c r="H131" s="25" t="s">
        <v>128</v>
      </c>
      <c r="I131" s="25"/>
      <c r="J131" s="25" t="s">
        <v>1</v>
      </c>
      <c r="K131" s="25"/>
      <c r="L131" s="26">
        <f>556800</f>
        <v>556800</v>
      </c>
      <c r="M131" s="26"/>
      <c r="N131" s="5"/>
    </row>
    <row r="132" spans="1:14" s="1" customFormat="1" ht="54.95" customHeight="1">
      <c r="A132" s="23" t="s">
        <v>19</v>
      </c>
      <c r="B132" s="23"/>
      <c r="C132" s="24" t="s">
        <v>10</v>
      </c>
      <c r="D132" s="24"/>
      <c r="E132" s="24"/>
      <c r="F132" s="17" t="s">
        <v>213</v>
      </c>
      <c r="G132" s="18" t="s">
        <v>210</v>
      </c>
      <c r="H132" s="25" t="s">
        <v>128</v>
      </c>
      <c r="I132" s="25"/>
      <c r="J132" s="25" t="s">
        <v>20</v>
      </c>
      <c r="K132" s="25"/>
      <c r="L132" s="26">
        <f>556800</f>
        <v>556800</v>
      </c>
      <c r="M132" s="26"/>
      <c r="N132" s="5"/>
    </row>
    <row r="133" spans="1:14" s="1" customFormat="1" ht="14.1" customHeight="1">
      <c r="A133" s="23" t="s">
        <v>77</v>
      </c>
      <c r="B133" s="23"/>
      <c r="C133" s="24" t="s">
        <v>10</v>
      </c>
      <c r="D133" s="24"/>
      <c r="E133" s="24"/>
      <c r="F133" s="17" t="s">
        <v>213</v>
      </c>
      <c r="G133" s="18" t="s">
        <v>210</v>
      </c>
      <c r="H133" s="25" t="s">
        <v>128</v>
      </c>
      <c r="I133" s="25"/>
      <c r="J133" s="25" t="s">
        <v>78</v>
      </c>
      <c r="K133" s="25"/>
      <c r="L133" s="26">
        <f>556800</f>
        <v>556800</v>
      </c>
      <c r="M133" s="26"/>
      <c r="N133" s="5"/>
    </row>
    <row r="134" spans="1:14" s="1" customFormat="1" ht="14.1" customHeight="1">
      <c r="A134" s="23" t="s">
        <v>79</v>
      </c>
      <c r="B134" s="23"/>
      <c r="C134" s="24" t="s">
        <v>10</v>
      </c>
      <c r="D134" s="24"/>
      <c r="E134" s="24"/>
      <c r="F134" s="17" t="s">
        <v>213</v>
      </c>
      <c r="G134" s="18" t="s">
        <v>210</v>
      </c>
      <c r="H134" s="25" t="s">
        <v>128</v>
      </c>
      <c r="I134" s="25"/>
      <c r="J134" s="25" t="s">
        <v>80</v>
      </c>
      <c r="K134" s="25"/>
      <c r="L134" s="26">
        <f>427649.76</f>
        <v>427649.76</v>
      </c>
      <c r="M134" s="26"/>
      <c r="N134" s="5"/>
    </row>
    <row r="135" spans="1:14" s="1" customFormat="1" ht="33.950000000000003" customHeight="1">
      <c r="A135" s="23" t="s">
        <v>81</v>
      </c>
      <c r="B135" s="23"/>
      <c r="C135" s="24" t="s">
        <v>10</v>
      </c>
      <c r="D135" s="24"/>
      <c r="E135" s="24"/>
      <c r="F135" s="17" t="s">
        <v>213</v>
      </c>
      <c r="G135" s="18" t="s">
        <v>210</v>
      </c>
      <c r="H135" s="25" t="s">
        <v>128</v>
      </c>
      <c r="I135" s="25"/>
      <c r="J135" s="25" t="s">
        <v>82</v>
      </c>
      <c r="K135" s="25"/>
      <c r="L135" s="26">
        <f>129150.24</f>
        <v>129150.24</v>
      </c>
      <c r="M135" s="26"/>
      <c r="N135" s="5"/>
    </row>
    <row r="136" spans="1:14" s="1" customFormat="1" ht="14.1" customHeight="1">
      <c r="A136" s="23" t="s">
        <v>129</v>
      </c>
      <c r="B136" s="23"/>
      <c r="C136" s="24" t="s">
        <v>10</v>
      </c>
      <c r="D136" s="24"/>
      <c r="E136" s="24"/>
      <c r="F136" s="17" t="s">
        <v>213</v>
      </c>
      <c r="G136" s="18" t="s">
        <v>222</v>
      </c>
      <c r="H136" s="25" t="s">
        <v>1</v>
      </c>
      <c r="I136" s="25"/>
      <c r="J136" s="25" t="s">
        <v>1</v>
      </c>
      <c r="K136" s="25"/>
      <c r="L136" s="26">
        <f>L137</f>
        <v>8346999.7799999993</v>
      </c>
      <c r="M136" s="26"/>
      <c r="N136" s="5"/>
    </row>
    <row r="137" spans="1:14" s="1" customFormat="1" ht="45" customHeight="1">
      <c r="A137" s="23" t="s">
        <v>130</v>
      </c>
      <c r="B137" s="23"/>
      <c r="C137" s="24" t="s">
        <v>10</v>
      </c>
      <c r="D137" s="24"/>
      <c r="E137" s="24"/>
      <c r="F137" s="17" t="s">
        <v>213</v>
      </c>
      <c r="G137" s="18" t="s">
        <v>222</v>
      </c>
      <c r="H137" s="25" t="s">
        <v>131</v>
      </c>
      <c r="I137" s="25"/>
      <c r="J137" s="25" t="s">
        <v>1</v>
      </c>
      <c r="K137" s="25"/>
      <c r="L137" s="26">
        <f>L138+L143</f>
        <v>8346999.7799999993</v>
      </c>
      <c r="M137" s="26"/>
      <c r="N137" s="5"/>
    </row>
    <row r="138" spans="1:14" s="1" customFormat="1" ht="24" customHeight="1">
      <c r="A138" s="23" t="s">
        <v>132</v>
      </c>
      <c r="B138" s="23"/>
      <c r="C138" s="24" t="s">
        <v>10</v>
      </c>
      <c r="D138" s="24"/>
      <c r="E138" s="24"/>
      <c r="F138" s="17" t="s">
        <v>213</v>
      </c>
      <c r="G138" s="18" t="s">
        <v>222</v>
      </c>
      <c r="H138" s="25" t="s">
        <v>133</v>
      </c>
      <c r="I138" s="25"/>
      <c r="J138" s="25" t="s">
        <v>1</v>
      </c>
      <c r="K138" s="25"/>
      <c r="L138" s="26">
        <f>3345400</f>
        <v>3345400</v>
      </c>
      <c r="M138" s="26"/>
      <c r="N138" s="5"/>
    </row>
    <row r="139" spans="1:14" s="1" customFormat="1" ht="14.1" customHeight="1">
      <c r="A139" s="23" t="s">
        <v>134</v>
      </c>
      <c r="B139" s="23"/>
      <c r="C139" s="24" t="s">
        <v>10</v>
      </c>
      <c r="D139" s="24"/>
      <c r="E139" s="24"/>
      <c r="F139" s="17" t="s">
        <v>213</v>
      </c>
      <c r="G139" s="18" t="s">
        <v>222</v>
      </c>
      <c r="H139" s="25" t="s">
        <v>135</v>
      </c>
      <c r="I139" s="25"/>
      <c r="J139" s="25" t="s">
        <v>1</v>
      </c>
      <c r="K139" s="25"/>
      <c r="L139" s="26">
        <f>3345400</f>
        <v>3345400</v>
      </c>
      <c r="M139" s="26"/>
      <c r="N139" s="5"/>
    </row>
    <row r="140" spans="1:14" s="1" customFormat="1" ht="24" customHeight="1">
      <c r="A140" s="23" t="s">
        <v>60</v>
      </c>
      <c r="B140" s="23"/>
      <c r="C140" s="24" t="s">
        <v>10</v>
      </c>
      <c r="D140" s="24"/>
      <c r="E140" s="24"/>
      <c r="F140" s="17" t="s">
        <v>213</v>
      </c>
      <c r="G140" s="18" t="s">
        <v>222</v>
      </c>
      <c r="H140" s="25" t="s">
        <v>135</v>
      </c>
      <c r="I140" s="25"/>
      <c r="J140" s="25" t="s">
        <v>61</v>
      </c>
      <c r="K140" s="25"/>
      <c r="L140" s="26">
        <f>3345400</f>
        <v>3345400</v>
      </c>
      <c r="M140" s="26"/>
      <c r="N140" s="5"/>
    </row>
    <row r="141" spans="1:14" s="1" customFormat="1" ht="24" customHeight="1">
      <c r="A141" s="23" t="s">
        <v>62</v>
      </c>
      <c r="B141" s="23"/>
      <c r="C141" s="24" t="s">
        <v>10</v>
      </c>
      <c r="D141" s="24"/>
      <c r="E141" s="24"/>
      <c r="F141" s="17" t="s">
        <v>213</v>
      </c>
      <c r="G141" s="18" t="s">
        <v>222</v>
      </c>
      <c r="H141" s="25" t="s">
        <v>135</v>
      </c>
      <c r="I141" s="25"/>
      <c r="J141" s="25" t="s">
        <v>63</v>
      </c>
      <c r="K141" s="25"/>
      <c r="L141" s="26">
        <f>3345400</f>
        <v>3345400</v>
      </c>
      <c r="M141" s="26"/>
      <c r="N141" s="5"/>
    </row>
    <row r="142" spans="1:14" s="1" customFormat="1" ht="14.1" customHeight="1">
      <c r="A142" s="23" t="s">
        <v>64</v>
      </c>
      <c r="B142" s="23"/>
      <c r="C142" s="24" t="s">
        <v>10</v>
      </c>
      <c r="D142" s="24"/>
      <c r="E142" s="24"/>
      <c r="F142" s="17" t="s">
        <v>213</v>
      </c>
      <c r="G142" s="18" t="s">
        <v>222</v>
      </c>
      <c r="H142" s="25" t="s">
        <v>135</v>
      </c>
      <c r="I142" s="25"/>
      <c r="J142" s="25" t="s">
        <v>65</v>
      </c>
      <c r="K142" s="25"/>
      <c r="L142" s="26">
        <f>3345400</f>
        <v>3345400</v>
      </c>
      <c r="M142" s="26"/>
      <c r="N142" s="5"/>
    </row>
    <row r="143" spans="1:14" s="1" customFormat="1" ht="24" customHeight="1">
      <c r="A143" s="23" t="s">
        <v>136</v>
      </c>
      <c r="B143" s="23"/>
      <c r="C143" s="24" t="s">
        <v>10</v>
      </c>
      <c r="D143" s="24"/>
      <c r="E143" s="24"/>
      <c r="F143" s="17" t="s">
        <v>213</v>
      </c>
      <c r="G143" s="18" t="s">
        <v>222</v>
      </c>
      <c r="H143" s="25" t="s">
        <v>137</v>
      </c>
      <c r="I143" s="25"/>
      <c r="J143" s="25" t="s">
        <v>1</v>
      </c>
      <c r="K143" s="25"/>
      <c r="L143" s="26">
        <f>L144</f>
        <v>5001599.7799999993</v>
      </c>
      <c r="M143" s="26"/>
      <c r="N143" s="5"/>
    </row>
    <row r="144" spans="1:14" s="1" customFormat="1" ht="14.1" customHeight="1">
      <c r="A144" s="23" t="s">
        <v>138</v>
      </c>
      <c r="B144" s="23"/>
      <c r="C144" s="24" t="s">
        <v>10</v>
      </c>
      <c r="D144" s="24"/>
      <c r="E144" s="24"/>
      <c r="F144" s="17" t="s">
        <v>213</v>
      </c>
      <c r="G144" s="18" t="s">
        <v>222</v>
      </c>
      <c r="H144" s="25" t="s">
        <v>139</v>
      </c>
      <c r="I144" s="25"/>
      <c r="J144" s="25" t="s">
        <v>1</v>
      </c>
      <c r="K144" s="25"/>
      <c r="L144" s="26">
        <f>L145</f>
        <v>5001599.7799999993</v>
      </c>
      <c r="M144" s="26"/>
      <c r="N144" s="5"/>
    </row>
    <row r="145" spans="1:14" s="1" customFormat="1" ht="24" customHeight="1">
      <c r="A145" s="23" t="s">
        <v>60</v>
      </c>
      <c r="B145" s="23"/>
      <c r="C145" s="24" t="s">
        <v>10</v>
      </c>
      <c r="D145" s="24"/>
      <c r="E145" s="24"/>
      <c r="F145" s="17" t="s">
        <v>213</v>
      </c>
      <c r="G145" s="18" t="s">
        <v>222</v>
      </c>
      <c r="H145" s="25" t="s">
        <v>139</v>
      </c>
      <c r="I145" s="25"/>
      <c r="J145" s="25" t="s">
        <v>61</v>
      </c>
      <c r="K145" s="25"/>
      <c r="L145" s="26">
        <f>L146</f>
        <v>5001599.7799999993</v>
      </c>
      <c r="M145" s="26"/>
      <c r="N145" s="5"/>
    </row>
    <row r="146" spans="1:14" s="1" customFormat="1" ht="24" customHeight="1">
      <c r="A146" s="23" t="s">
        <v>62</v>
      </c>
      <c r="B146" s="23"/>
      <c r="C146" s="24" t="s">
        <v>10</v>
      </c>
      <c r="D146" s="24"/>
      <c r="E146" s="24"/>
      <c r="F146" s="17" t="s">
        <v>213</v>
      </c>
      <c r="G146" s="18" t="s">
        <v>222</v>
      </c>
      <c r="H146" s="25" t="s">
        <v>139</v>
      </c>
      <c r="I146" s="25"/>
      <c r="J146" s="25" t="s">
        <v>63</v>
      </c>
      <c r="K146" s="25"/>
      <c r="L146" s="26">
        <f>L147</f>
        <v>5001599.7799999993</v>
      </c>
      <c r="M146" s="26"/>
      <c r="N146" s="5"/>
    </row>
    <row r="147" spans="1:14" s="1" customFormat="1" ht="14.1" customHeight="1">
      <c r="A147" s="23" t="s">
        <v>64</v>
      </c>
      <c r="B147" s="23"/>
      <c r="C147" s="24" t="s">
        <v>10</v>
      </c>
      <c r="D147" s="24"/>
      <c r="E147" s="24"/>
      <c r="F147" s="17" t="s">
        <v>213</v>
      </c>
      <c r="G147" s="18" t="s">
        <v>222</v>
      </c>
      <c r="H147" s="25" t="s">
        <v>139</v>
      </c>
      <c r="I147" s="25"/>
      <c r="J147" s="25" t="s">
        <v>65</v>
      </c>
      <c r="K147" s="25"/>
      <c r="L147" s="26">
        <f>5001602.77-2.99</f>
        <v>5001599.7799999993</v>
      </c>
      <c r="M147" s="26"/>
      <c r="N147" s="5"/>
    </row>
    <row r="148" spans="1:14" s="1" customFormat="1" ht="14.1" customHeight="1">
      <c r="A148" s="23" t="s">
        <v>140</v>
      </c>
      <c r="B148" s="23"/>
      <c r="C148" s="24" t="s">
        <v>10</v>
      </c>
      <c r="D148" s="24"/>
      <c r="E148" s="24"/>
      <c r="F148" s="17" t="s">
        <v>213</v>
      </c>
      <c r="G148" s="18" t="s">
        <v>217</v>
      </c>
      <c r="H148" s="25" t="s">
        <v>1</v>
      </c>
      <c r="I148" s="25"/>
      <c r="J148" s="25" t="s">
        <v>1</v>
      </c>
      <c r="K148" s="25"/>
      <c r="L148" s="26">
        <f>151792.76</f>
        <v>151792.76</v>
      </c>
      <c r="M148" s="26"/>
      <c r="N148" s="5"/>
    </row>
    <row r="149" spans="1:14" s="1" customFormat="1" ht="33.950000000000003" customHeight="1">
      <c r="A149" s="23" t="s">
        <v>13</v>
      </c>
      <c r="B149" s="23"/>
      <c r="C149" s="24" t="s">
        <v>10</v>
      </c>
      <c r="D149" s="24"/>
      <c r="E149" s="24"/>
      <c r="F149" s="17" t="s">
        <v>213</v>
      </c>
      <c r="G149" s="18" t="s">
        <v>217</v>
      </c>
      <c r="H149" s="25" t="s">
        <v>14</v>
      </c>
      <c r="I149" s="25"/>
      <c r="J149" s="25" t="s">
        <v>1</v>
      </c>
      <c r="K149" s="25"/>
      <c r="L149" s="26">
        <f>151792.76</f>
        <v>151792.76</v>
      </c>
      <c r="M149" s="26"/>
      <c r="N149" s="5"/>
    </row>
    <row r="150" spans="1:14" s="1" customFormat="1" ht="33.950000000000003" customHeight="1">
      <c r="A150" s="23" t="s">
        <v>141</v>
      </c>
      <c r="B150" s="23"/>
      <c r="C150" s="24" t="s">
        <v>10</v>
      </c>
      <c r="D150" s="24"/>
      <c r="E150" s="24"/>
      <c r="F150" s="17" t="s">
        <v>213</v>
      </c>
      <c r="G150" s="18" t="s">
        <v>217</v>
      </c>
      <c r="H150" s="25" t="s">
        <v>142</v>
      </c>
      <c r="I150" s="25"/>
      <c r="J150" s="25" t="s">
        <v>1</v>
      </c>
      <c r="K150" s="25"/>
      <c r="L150" s="26">
        <f>145000</f>
        <v>145000</v>
      </c>
      <c r="M150" s="26"/>
      <c r="N150" s="5"/>
    </row>
    <row r="151" spans="1:14" s="1" customFormat="1" ht="14.1" customHeight="1">
      <c r="A151" s="23" t="s">
        <v>53</v>
      </c>
      <c r="B151" s="23"/>
      <c r="C151" s="24" t="s">
        <v>10</v>
      </c>
      <c r="D151" s="24"/>
      <c r="E151" s="24"/>
      <c r="F151" s="17" t="s">
        <v>213</v>
      </c>
      <c r="G151" s="18" t="s">
        <v>217</v>
      </c>
      <c r="H151" s="25" t="s">
        <v>143</v>
      </c>
      <c r="I151" s="25"/>
      <c r="J151" s="25" t="s">
        <v>1</v>
      </c>
      <c r="K151" s="25"/>
      <c r="L151" s="26">
        <f>145000</f>
        <v>145000</v>
      </c>
      <c r="M151" s="26"/>
      <c r="N151" s="5"/>
    </row>
    <row r="152" spans="1:14" s="1" customFormat="1" ht="24" customHeight="1">
      <c r="A152" s="23" t="s">
        <v>60</v>
      </c>
      <c r="B152" s="23"/>
      <c r="C152" s="24" t="s">
        <v>10</v>
      </c>
      <c r="D152" s="24"/>
      <c r="E152" s="24"/>
      <c r="F152" s="17" t="s">
        <v>213</v>
      </c>
      <c r="G152" s="18" t="s">
        <v>217</v>
      </c>
      <c r="H152" s="25" t="s">
        <v>143</v>
      </c>
      <c r="I152" s="25"/>
      <c r="J152" s="25" t="s">
        <v>61</v>
      </c>
      <c r="K152" s="25"/>
      <c r="L152" s="26">
        <f>145000</f>
        <v>145000</v>
      </c>
      <c r="M152" s="26"/>
      <c r="N152" s="5"/>
    </row>
    <row r="153" spans="1:14" s="1" customFormat="1" ht="24" customHeight="1">
      <c r="A153" s="23" t="s">
        <v>62</v>
      </c>
      <c r="B153" s="23"/>
      <c r="C153" s="24" t="s">
        <v>10</v>
      </c>
      <c r="D153" s="24"/>
      <c r="E153" s="24"/>
      <c r="F153" s="17" t="s">
        <v>213</v>
      </c>
      <c r="G153" s="18" t="s">
        <v>217</v>
      </c>
      <c r="H153" s="25" t="s">
        <v>143</v>
      </c>
      <c r="I153" s="25"/>
      <c r="J153" s="25" t="s">
        <v>63</v>
      </c>
      <c r="K153" s="25"/>
      <c r="L153" s="26">
        <f>145000</f>
        <v>145000</v>
      </c>
      <c r="M153" s="26"/>
      <c r="N153" s="5"/>
    </row>
    <row r="154" spans="1:14" s="1" customFormat="1" ht="24" customHeight="1">
      <c r="A154" s="23" t="s">
        <v>94</v>
      </c>
      <c r="B154" s="23"/>
      <c r="C154" s="24" t="s">
        <v>10</v>
      </c>
      <c r="D154" s="24"/>
      <c r="E154" s="24"/>
      <c r="F154" s="17" t="s">
        <v>213</v>
      </c>
      <c r="G154" s="18" t="s">
        <v>217</v>
      </c>
      <c r="H154" s="25" t="s">
        <v>143</v>
      </c>
      <c r="I154" s="25"/>
      <c r="J154" s="25" t="s">
        <v>95</v>
      </c>
      <c r="K154" s="25"/>
      <c r="L154" s="26">
        <f>145000</f>
        <v>145000</v>
      </c>
      <c r="M154" s="26"/>
      <c r="N154" s="5"/>
    </row>
    <row r="155" spans="1:14" s="1" customFormat="1" ht="24" customHeight="1">
      <c r="A155" s="23" t="s">
        <v>57</v>
      </c>
      <c r="B155" s="23"/>
      <c r="C155" s="24" t="s">
        <v>10</v>
      </c>
      <c r="D155" s="24"/>
      <c r="E155" s="24"/>
      <c r="F155" s="17" t="s">
        <v>213</v>
      </c>
      <c r="G155" s="18" t="s">
        <v>217</v>
      </c>
      <c r="H155" s="25" t="s">
        <v>58</v>
      </c>
      <c r="I155" s="25"/>
      <c r="J155" s="25" t="s">
        <v>1</v>
      </c>
      <c r="K155" s="25"/>
      <c r="L155" s="26">
        <f>6792.76</f>
        <v>6792.76</v>
      </c>
      <c r="M155" s="26"/>
      <c r="N155" s="5"/>
    </row>
    <row r="156" spans="1:14" s="1" customFormat="1" ht="14.1" customHeight="1">
      <c r="A156" s="23" t="s">
        <v>53</v>
      </c>
      <c r="B156" s="23"/>
      <c r="C156" s="24" t="s">
        <v>10</v>
      </c>
      <c r="D156" s="24"/>
      <c r="E156" s="24"/>
      <c r="F156" s="17" t="s">
        <v>213</v>
      </c>
      <c r="G156" s="18" t="s">
        <v>217</v>
      </c>
      <c r="H156" s="25" t="s">
        <v>59</v>
      </c>
      <c r="I156" s="25"/>
      <c r="J156" s="25" t="s">
        <v>1</v>
      </c>
      <c r="K156" s="25"/>
      <c r="L156" s="26">
        <f>6792.76</f>
        <v>6792.76</v>
      </c>
      <c r="M156" s="26"/>
      <c r="N156" s="5"/>
    </row>
    <row r="157" spans="1:14" s="1" customFormat="1" ht="24" customHeight="1">
      <c r="A157" s="23" t="s">
        <v>60</v>
      </c>
      <c r="B157" s="23"/>
      <c r="C157" s="24" t="s">
        <v>10</v>
      </c>
      <c r="D157" s="24"/>
      <c r="E157" s="24"/>
      <c r="F157" s="17" t="s">
        <v>213</v>
      </c>
      <c r="G157" s="18" t="s">
        <v>217</v>
      </c>
      <c r="H157" s="25" t="s">
        <v>59</v>
      </c>
      <c r="I157" s="25"/>
      <c r="J157" s="25" t="s">
        <v>61</v>
      </c>
      <c r="K157" s="25"/>
      <c r="L157" s="26">
        <f>6792.76</f>
        <v>6792.76</v>
      </c>
      <c r="M157" s="26"/>
      <c r="N157" s="5"/>
    </row>
    <row r="158" spans="1:14" s="1" customFormat="1" ht="24" customHeight="1">
      <c r="A158" s="23" t="s">
        <v>62</v>
      </c>
      <c r="B158" s="23"/>
      <c r="C158" s="24" t="s">
        <v>10</v>
      </c>
      <c r="D158" s="24"/>
      <c r="E158" s="24"/>
      <c r="F158" s="17" t="s">
        <v>213</v>
      </c>
      <c r="G158" s="18" t="s">
        <v>217</v>
      </c>
      <c r="H158" s="25" t="s">
        <v>59</v>
      </c>
      <c r="I158" s="25"/>
      <c r="J158" s="25" t="s">
        <v>63</v>
      </c>
      <c r="K158" s="25"/>
      <c r="L158" s="26">
        <f>6792.76</f>
        <v>6792.76</v>
      </c>
      <c r="M158" s="26"/>
      <c r="N158" s="5"/>
    </row>
    <row r="159" spans="1:14" s="1" customFormat="1" ht="24" customHeight="1">
      <c r="A159" s="23" t="s">
        <v>94</v>
      </c>
      <c r="B159" s="23"/>
      <c r="C159" s="24" t="s">
        <v>10</v>
      </c>
      <c r="D159" s="24"/>
      <c r="E159" s="24"/>
      <c r="F159" s="17" t="s">
        <v>213</v>
      </c>
      <c r="G159" s="18" t="s">
        <v>217</v>
      </c>
      <c r="H159" s="25" t="s">
        <v>59</v>
      </c>
      <c r="I159" s="25"/>
      <c r="J159" s="25" t="s">
        <v>95</v>
      </c>
      <c r="K159" s="25"/>
      <c r="L159" s="26">
        <f>6792.76</f>
        <v>6792.76</v>
      </c>
      <c r="M159" s="26"/>
      <c r="N159" s="5"/>
    </row>
    <row r="160" spans="1:14" s="1" customFormat="1" ht="14.1" customHeight="1">
      <c r="A160" s="23" t="s">
        <v>144</v>
      </c>
      <c r="B160" s="23"/>
      <c r="C160" s="24" t="s">
        <v>10</v>
      </c>
      <c r="D160" s="24"/>
      <c r="E160" s="24"/>
      <c r="F160" s="17" t="s">
        <v>214</v>
      </c>
      <c r="G160" s="18" t="s">
        <v>218</v>
      </c>
      <c r="H160" s="25" t="s">
        <v>1</v>
      </c>
      <c r="I160" s="25"/>
      <c r="J160" s="25" t="s">
        <v>1</v>
      </c>
      <c r="K160" s="25"/>
      <c r="L160" s="26">
        <f>15292177.1</f>
        <v>15292177.1</v>
      </c>
      <c r="M160" s="26"/>
      <c r="N160" s="5"/>
    </row>
    <row r="161" spans="1:14" s="1" customFormat="1" ht="14.1" customHeight="1">
      <c r="A161" s="23" t="s">
        <v>145</v>
      </c>
      <c r="B161" s="23"/>
      <c r="C161" s="24" t="s">
        <v>10</v>
      </c>
      <c r="D161" s="24"/>
      <c r="E161" s="24"/>
      <c r="F161" s="17" t="s">
        <v>214</v>
      </c>
      <c r="G161" s="18" t="s">
        <v>210</v>
      </c>
      <c r="H161" s="25" t="s">
        <v>1</v>
      </c>
      <c r="I161" s="25"/>
      <c r="J161" s="25" t="s">
        <v>1</v>
      </c>
      <c r="K161" s="25"/>
      <c r="L161" s="26">
        <f t="shared" ref="L161:L167" si="5">80000</f>
        <v>80000</v>
      </c>
      <c r="M161" s="26"/>
      <c r="N161" s="5"/>
    </row>
    <row r="162" spans="1:14" s="1" customFormat="1" ht="33.950000000000003" customHeight="1">
      <c r="A162" s="23" t="s">
        <v>146</v>
      </c>
      <c r="B162" s="23"/>
      <c r="C162" s="24" t="s">
        <v>10</v>
      </c>
      <c r="D162" s="24"/>
      <c r="E162" s="24"/>
      <c r="F162" s="17" t="s">
        <v>214</v>
      </c>
      <c r="G162" s="18" t="s">
        <v>210</v>
      </c>
      <c r="H162" s="25" t="s">
        <v>147</v>
      </c>
      <c r="I162" s="25"/>
      <c r="J162" s="25" t="s">
        <v>1</v>
      </c>
      <c r="K162" s="25"/>
      <c r="L162" s="26">
        <f t="shared" si="5"/>
        <v>80000</v>
      </c>
      <c r="M162" s="26"/>
      <c r="N162" s="5"/>
    </row>
    <row r="163" spans="1:14" s="1" customFormat="1" ht="24" customHeight="1">
      <c r="A163" s="23" t="s">
        <v>148</v>
      </c>
      <c r="B163" s="23"/>
      <c r="C163" s="24" t="s">
        <v>10</v>
      </c>
      <c r="D163" s="24"/>
      <c r="E163" s="24"/>
      <c r="F163" s="17" t="s">
        <v>214</v>
      </c>
      <c r="G163" s="18" t="s">
        <v>210</v>
      </c>
      <c r="H163" s="25" t="s">
        <v>149</v>
      </c>
      <c r="I163" s="25"/>
      <c r="J163" s="25" t="s">
        <v>1</v>
      </c>
      <c r="K163" s="25"/>
      <c r="L163" s="26">
        <f t="shared" si="5"/>
        <v>80000</v>
      </c>
      <c r="M163" s="26"/>
      <c r="N163" s="5"/>
    </row>
    <row r="164" spans="1:14" s="1" customFormat="1" ht="33.950000000000003" customHeight="1">
      <c r="A164" s="23" t="s">
        <v>150</v>
      </c>
      <c r="B164" s="23"/>
      <c r="C164" s="24" t="s">
        <v>10</v>
      </c>
      <c r="D164" s="24"/>
      <c r="E164" s="24"/>
      <c r="F164" s="17" t="s">
        <v>214</v>
      </c>
      <c r="G164" s="18" t="s">
        <v>210</v>
      </c>
      <c r="H164" s="25" t="s">
        <v>151</v>
      </c>
      <c r="I164" s="25"/>
      <c r="J164" s="25" t="s">
        <v>1</v>
      </c>
      <c r="K164" s="25"/>
      <c r="L164" s="26">
        <f t="shared" si="5"/>
        <v>80000</v>
      </c>
      <c r="M164" s="26"/>
      <c r="N164" s="5"/>
    </row>
    <row r="165" spans="1:14" s="1" customFormat="1" ht="24" customHeight="1">
      <c r="A165" s="23" t="s">
        <v>60</v>
      </c>
      <c r="B165" s="23"/>
      <c r="C165" s="24" t="s">
        <v>10</v>
      </c>
      <c r="D165" s="24"/>
      <c r="E165" s="24"/>
      <c r="F165" s="17" t="s">
        <v>214</v>
      </c>
      <c r="G165" s="18" t="s">
        <v>210</v>
      </c>
      <c r="H165" s="25" t="s">
        <v>151</v>
      </c>
      <c r="I165" s="25"/>
      <c r="J165" s="25" t="s">
        <v>61</v>
      </c>
      <c r="K165" s="25"/>
      <c r="L165" s="26">
        <f t="shared" si="5"/>
        <v>80000</v>
      </c>
      <c r="M165" s="26"/>
      <c r="N165" s="5"/>
    </row>
    <row r="166" spans="1:14" s="1" customFormat="1" ht="24" customHeight="1">
      <c r="A166" s="23" t="s">
        <v>62</v>
      </c>
      <c r="B166" s="23"/>
      <c r="C166" s="24" t="s">
        <v>10</v>
      </c>
      <c r="D166" s="24"/>
      <c r="E166" s="24"/>
      <c r="F166" s="17" t="s">
        <v>214</v>
      </c>
      <c r="G166" s="18" t="s">
        <v>210</v>
      </c>
      <c r="H166" s="25" t="s">
        <v>151</v>
      </c>
      <c r="I166" s="25"/>
      <c r="J166" s="25" t="s">
        <v>63</v>
      </c>
      <c r="K166" s="25"/>
      <c r="L166" s="26">
        <f t="shared" si="5"/>
        <v>80000</v>
      </c>
      <c r="M166" s="26"/>
      <c r="N166" s="5"/>
    </row>
    <row r="167" spans="1:14" s="1" customFormat="1" ht="14.1" customHeight="1">
      <c r="A167" s="23" t="s">
        <v>64</v>
      </c>
      <c r="B167" s="23"/>
      <c r="C167" s="24" t="s">
        <v>10</v>
      </c>
      <c r="D167" s="24"/>
      <c r="E167" s="24"/>
      <c r="F167" s="17" t="s">
        <v>214</v>
      </c>
      <c r="G167" s="18" t="s">
        <v>210</v>
      </c>
      <c r="H167" s="25" t="s">
        <v>151</v>
      </c>
      <c r="I167" s="25"/>
      <c r="J167" s="25" t="s">
        <v>65</v>
      </c>
      <c r="K167" s="25"/>
      <c r="L167" s="26">
        <f t="shared" si="5"/>
        <v>80000</v>
      </c>
      <c r="M167" s="26"/>
      <c r="N167" s="5"/>
    </row>
    <row r="168" spans="1:14" s="1" customFormat="1" ht="14.1" customHeight="1">
      <c r="A168" s="23" t="s">
        <v>152</v>
      </c>
      <c r="B168" s="23"/>
      <c r="C168" s="24" t="s">
        <v>10</v>
      </c>
      <c r="D168" s="24"/>
      <c r="E168" s="24"/>
      <c r="F168" s="17" t="s">
        <v>214</v>
      </c>
      <c r="G168" s="18" t="s">
        <v>211</v>
      </c>
      <c r="H168" s="25" t="s">
        <v>1</v>
      </c>
      <c r="I168" s="25"/>
      <c r="J168" s="25" t="s">
        <v>1</v>
      </c>
      <c r="K168" s="25"/>
      <c r="L168" s="26">
        <f>10900000</f>
        <v>10900000</v>
      </c>
      <c r="M168" s="26"/>
      <c r="N168" s="5"/>
    </row>
    <row r="169" spans="1:14" s="1" customFormat="1" ht="33.950000000000003" customHeight="1">
      <c r="A169" s="23" t="s">
        <v>13</v>
      </c>
      <c r="B169" s="23"/>
      <c r="C169" s="24" t="s">
        <v>10</v>
      </c>
      <c r="D169" s="24"/>
      <c r="E169" s="24"/>
      <c r="F169" s="17" t="s">
        <v>214</v>
      </c>
      <c r="G169" s="18" t="s">
        <v>211</v>
      </c>
      <c r="H169" s="25" t="s">
        <v>14</v>
      </c>
      <c r="I169" s="25"/>
      <c r="J169" s="25" t="s">
        <v>1</v>
      </c>
      <c r="K169" s="25"/>
      <c r="L169" s="26">
        <f>10900000</f>
        <v>10900000</v>
      </c>
      <c r="M169" s="26"/>
      <c r="N169" s="5"/>
    </row>
    <row r="170" spans="1:14" s="1" customFormat="1" ht="66" customHeight="1">
      <c r="A170" s="23" t="s">
        <v>153</v>
      </c>
      <c r="B170" s="23"/>
      <c r="C170" s="24" t="s">
        <v>10</v>
      </c>
      <c r="D170" s="24"/>
      <c r="E170" s="24"/>
      <c r="F170" s="17" t="s">
        <v>214</v>
      </c>
      <c r="G170" s="18" t="s">
        <v>211</v>
      </c>
      <c r="H170" s="25" t="s">
        <v>154</v>
      </c>
      <c r="I170" s="25"/>
      <c r="J170" s="25" t="s">
        <v>1</v>
      </c>
      <c r="K170" s="25"/>
      <c r="L170" s="26">
        <f>10900000</f>
        <v>10900000</v>
      </c>
      <c r="M170" s="26"/>
      <c r="N170" s="5"/>
    </row>
    <row r="171" spans="1:14" s="1" customFormat="1" ht="33.950000000000003" customHeight="1">
      <c r="A171" s="23" t="s">
        <v>155</v>
      </c>
      <c r="B171" s="23"/>
      <c r="C171" s="24" t="s">
        <v>10</v>
      </c>
      <c r="D171" s="24"/>
      <c r="E171" s="24"/>
      <c r="F171" s="17" t="s">
        <v>214</v>
      </c>
      <c r="G171" s="18" t="s">
        <v>211</v>
      </c>
      <c r="H171" s="25" t="s">
        <v>156</v>
      </c>
      <c r="I171" s="25"/>
      <c r="J171" s="25" t="s">
        <v>1</v>
      </c>
      <c r="K171" s="25"/>
      <c r="L171" s="26">
        <f>9810000</f>
        <v>9810000</v>
      </c>
      <c r="M171" s="26"/>
      <c r="N171" s="5"/>
    </row>
    <row r="172" spans="1:14" s="1" customFormat="1" ht="14.1" customHeight="1">
      <c r="A172" s="23" t="s">
        <v>30</v>
      </c>
      <c r="B172" s="23"/>
      <c r="C172" s="24" t="s">
        <v>10</v>
      </c>
      <c r="D172" s="24"/>
      <c r="E172" s="24"/>
      <c r="F172" s="17" t="s">
        <v>214</v>
      </c>
      <c r="G172" s="18" t="s">
        <v>211</v>
      </c>
      <c r="H172" s="25" t="s">
        <v>156</v>
      </c>
      <c r="I172" s="25"/>
      <c r="J172" s="25" t="s">
        <v>31</v>
      </c>
      <c r="K172" s="25"/>
      <c r="L172" s="26">
        <f>9810000</f>
        <v>9810000</v>
      </c>
      <c r="M172" s="26"/>
      <c r="N172" s="5"/>
    </row>
    <row r="173" spans="1:14" s="1" customFormat="1" ht="14.1" customHeight="1">
      <c r="A173" s="23" t="s">
        <v>32</v>
      </c>
      <c r="B173" s="23"/>
      <c r="C173" s="24" t="s">
        <v>10</v>
      </c>
      <c r="D173" s="24"/>
      <c r="E173" s="24"/>
      <c r="F173" s="17" t="s">
        <v>214</v>
      </c>
      <c r="G173" s="18" t="s">
        <v>211</v>
      </c>
      <c r="H173" s="25" t="s">
        <v>156</v>
      </c>
      <c r="I173" s="25"/>
      <c r="J173" s="25" t="s">
        <v>33</v>
      </c>
      <c r="K173" s="25"/>
      <c r="L173" s="26">
        <f>9810000</f>
        <v>9810000</v>
      </c>
      <c r="M173" s="26"/>
      <c r="N173" s="5"/>
    </row>
    <row r="174" spans="1:14" s="1" customFormat="1" ht="14.1" customHeight="1">
      <c r="A174" s="23" t="s">
        <v>32</v>
      </c>
      <c r="B174" s="23"/>
      <c r="C174" s="24" t="s">
        <v>10</v>
      </c>
      <c r="D174" s="24"/>
      <c r="E174" s="24"/>
      <c r="F174" s="17" t="s">
        <v>214</v>
      </c>
      <c r="G174" s="18" t="s">
        <v>211</v>
      </c>
      <c r="H174" s="25" t="s">
        <v>156</v>
      </c>
      <c r="I174" s="25"/>
      <c r="J174" s="25" t="s">
        <v>33</v>
      </c>
      <c r="K174" s="25"/>
      <c r="L174" s="26">
        <f>9810000</f>
        <v>9810000</v>
      </c>
      <c r="M174" s="26"/>
      <c r="N174" s="5"/>
    </row>
    <row r="175" spans="1:14" s="1" customFormat="1" ht="24" customHeight="1">
      <c r="A175" s="23" t="s">
        <v>157</v>
      </c>
      <c r="B175" s="23"/>
      <c r="C175" s="24" t="s">
        <v>10</v>
      </c>
      <c r="D175" s="24"/>
      <c r="E175" s="24"/>
      <c r="F175" s="17" t="s">
        <v>214</v>
      </c>
      <c r="G175" s="18" t="s">
        <v>211</v>
      </c>
      <c r="H175" s="25" t="s">
        <v>158</v>
      </c>
      <c r="I175" s="25"/>
      <c r="J175" s="25" t="s">
        <v>1</v>
      </c>
      <c r="K175" s="25"/>
      <c r="L175" s="26">
        <f>1090000</f>
        <v>1090000</v>
      </c>
      <c r="M175" s="26"/>
      <c r="N175" s="6"/>
    </row>
    <row r="176" spans="1:14" s="1" customFormat="1" ht="14.1" customHeight="1">
      <c r="A176" s="23" t="s">
        <v>30</v>
      </c>
      <c r="B176" s="23"/>
      <c r="C176" s="24" t="s">
        <v>10</v>
      </c>
      <c r="D176" s="24"/>
      <c r="E176" s="24"/>
      <c r="F176" s="17" t="s">
        <v>214</v>
      </c>
      <c r="G176" s="18" t="s">
        <v>211</v>
      </c>
      <c r="H176" s="25" t="s">
        <v>158</v>
      </c>
      <c r="I176" s="25"/>
      <c r="J176" s="25" t="s">
        <v>31</v>
      </c>
      <c r="K176" s="25"/>
      <c r="L176" s="26">
        <f>1090000</f>
        <v>1090000</v>
      </c>
      <c r="M176" s="26"/>
      <c r="N176" s="7"/>
    </row>
    <row r="177" spans="1:14" s="1" customFormat="1" ht="14.1" customHeight="1">
      <c r="A177" s="23" t="s">
        <v>32</v>
      </c>
      <c r="B177" s="23"/>
      <c r="C177" s="24" t="s">
        <v>10</v>
      </c>
      <c r="D177" s="24"/>
      <c r="E177" s="24"/>
      <c r="F177" s="17" t="s">
        <v>214</v>
      </c>
      <c r="G177" s="18" t="s">
        <v>211</v>
      </c>
      <c r="H177" s="25" t="s">
        <v>158</v>
      </c>
      <c r="I177" s="25"/>
      <c r="J177" s="25" t="s">
        <v>33</v>
      </c>
      <c r="K177" s="25"/>
      <c r="L177" s="26">
        <f>1090000</f>
        <v>1090000</v>
      </c>
      <c r="M177" s="26"/>
      <c r="N177" s="7"/>
    </row>
    <row r="178" spans="1:14" s="1" customFormat="1" ht="14.1" customHeight="1">
      <c r="A178" s="23" t="s">
        <v>32</v>
      </c>
      <c r="B178" s="23"/>
      <c r="C178" s="24" t="s">
        <v>10</v>
      </c>
      <c r="D178" s="24"/>
      <c r="E178" s="24"/>
      <c r="F178" s="17" t="s">
        <v>214</v>
      </c>
      <c r="G178" s="18" t="s">
        <v>211</v>
      </c>
      <c r="H178" s="25" t="s">
        <v>158</v>
      </c>
      <c r="I178" s="25"/>
      <c r="J178" s="25" t="s">
        <v>33</v>
      </c>
      <c r="K178" s="25"/>
      <c r="L178" s="26">
        <f>1090000</f>
        <v>1090000</v>
      </c>
      <c r="M178" s="26"/>
      <c r="N178" s="7"/>
    </row>
    <row r="179" spans="1:14" s="1" customFormat="1" ht="14.1" customHeight="1">
      <c r="A179" s="23" t="s">
        <v>159</v>
      </c>
      <c r="B179" s="23"/>
      <c r="C179" s="24" t="s">
        <v>10</v>
      </c>
      <c r="D179" s="24"/>
      <c r="E179" s="24"/>
      <c r="F179" s="17" t="s">
        <v>214</v>
      </c>
      <c r="G179" s="18" t="s">
        <v>212</v>
      </c>
      <c r="H179" s="25" t="s">
        <v>1</v>
      </c>
      <c r="I179" s="25"/>
      <c r="J179" s="25" t="s">
        <v>1</v>
      </c>
      <c r="K179" s="25"/>
      <c r="L179" s="26">
        <f>3931010.1</f>
        <v>3931010.1</v>
      </c>
      <c r="M179" s="26"/>
      <c r="N179" s="7"/>
    </row>
    <row r="180" spans="1:14" s="1" customFormat="1" ht="45" customHeight="1">
      <c r="A180" s="23" t="s">
        <v>160</v>
      </c>
      <c r="B180" s="23"/>
      <c r="C180" s="24" t="s">
        <v>10</v>
      </c>
      <c r="D180" s="24"/>
      <c r="E180" s="24"/>
      <c r="F180" s="17" t="s">
        <v>214</v>
      </c>
      <c r="G180" s="18" t="s">
        <v>212</v>
      </c>
      <c r="H180" s="25" t="s">
        <v>161</v>
      </c>
      <c r="I180" s="25"/>
      <c r="J180" s="25" t="s">
        <v>1</v>
      </c>
      <c r="K180" s="25"/>
      <c r="L180" s="26">
        <f>3830000</f>
        <v>3830000</v>
      </c>
      <c r="M180" s="26"/>
      <c r="N180" s="7"/>
    </row>
    <row r="181" spans="1:14" s="1" customFormat="1" ht="14.1" customHeight="1">
      <c r="A181" s="23" t="s">
        <v>162</v>
      </c>
      <c r="B181" s="23"/>
      <c r="C181" s="24" t="s">
        <v>10</v>
      </c>
      <c r="D181" s="24"/>
      <c r="E181" s="24"/>
      <c r="F181" s="17" t="s">
        <v>214</v>
      </c>
      <c r="G181" s="18" t="s">
        <v>212</v>
      </c>
      <c r="H181" s="25" t="s">
        <v>163</v>
      </c>
      <c r="I181" s="25"/>
      <c r="J181" s="25" t="s">
        <v>1</v>
      </c>
      <c r="K181" s="25"/>
      <c r="L181" s="26">
        <f>500000</f>
        <v>500000</v>
      </c>
      <c r="M181" s="26"/>
      <c r="N181" s="7"/>
    </row>
    <row r="182" spans="1:14" s="1" customFormat="1" ht="14.1" customHeight="1">
      <c r="A182" s="23" t="s">
        <v>164</v>
      </c>
      <c r="B182" s="23"/>
      <c r="C182" s="24" t="s">
        <v>10</v>
      </c>
      <c r="D182" s="24"/>
      <c r="E182" s="24"/>
      <c r="F182" s="17" t="s">
        <v>214</v>
      </c>
      <c r="G182" s="18" t="s">
        <v>212</v>
      </c>
      <c r="H182" s="25" t="s">
        <v>165</v>
      </c>
      <c r="I182" s="25"/>
      <c r="J182" s="25" t="s">
        <v>1</v>
      </c>
      <c r="K182" s="25"/>
      <c r="L182" s="26">
        <f>500000</f>
        <v>500000</v>
      </c>
      <c r="M182" s="26"/>
      <c r="N182" s="8"/>
    </row>
    <row r="183" spans="1:14" s="1" customFormat="1" ht="24" customHeight="1">
      <c r="A183" s="23" t="s">
        <v>60</v>
      </c>
      <c r="B183" s="23"/>
      <c r="C183" s="24" t="s">
        <v>10</v>
      </c>
      <c r="D183" s="24"/>
      <c r="E183" s="24"/>
      <c r="F183" s="17" t="s">
        <v>214</v>
      </c>
      <c r="G183" s="18" t="s">
        <v>212</v>
      </c>
      <c r="H183" s="25" t="s">
        <v>165</v>
      </c>
      <c r="I183" s="25"/>
      <c r="J183" s="25" t="s">
        <v>61</v>
      </c>
      <c r="K183" s="25"/>
      <c r="L183" s="26">
        <f>500000</f>
        <v>500000</v>
      </c>
      <c r="M183" s="26"/>
      <c r="N183" s="8"/>
    </row>
    <row r="184" spans="1:14" s="1" customFormat="1" ht="24" customHeight="1">
      <c r="A184" s="23" t="s">
        <v>62</v>
      </c>
      <c r="B184" s="23"/>
      <c r="C184" s="24" t="s">
        <v>10</v>
      </c>
      <c r="D184" s="24"/>
      <c r="E184" s="24"/>
      <c r="F184" s="17" t="s">
        <v>214</v>
      </c>
      <c r="G184" s="18" t="s">
        <v>212</v>
      </c>
      <c r="H184" s="25" t="s">
        <v>165</v>
      </c>
      <c r="I184" s="25"/>
      <c r="J184" s="25" t="s">
        <v>63</v>
      </c>
      <c r="K184" s="25"/>
      <c r="L184" s="26">
        <f>500000</f>
        <v>500000</v>
      </c>
      <c r="M184" s="26"/>
      <c r="N184" s="8"/>
    </row>
    <row r="185" spans="1:14" s="1" customFormat="1" ht="14.1" customHeight="1">
      <c r="A185" s="23" t="s">
        <v>64</v>
      </c>
      <c r="B185" s="23"/>
      <c r="C185" s="24" t="s">
        <v>10</v>
      </c>
      <c r="D185" s="24"/>
      <c r="E185" s="24"/>
      <c r="F185" s="17" t="s">
        <v>214</v>
      </c>
      <c r="G185" s="18" t="s">
        <v>212</v>
      </c>
      <c r="H185" s="25" t="s">
        <v>165</v>
      </c>
      <c r="I185" s="25"/>
      <c r="J185" s="25" t="s">
        <v>65</v>
      </c>
      <c r="K185" s="25"/>
      <c r="L185" s="26">
        <f>500000</f>
        <v>500000</v>
      </c>
      <c r="M185" s="26"/>
      <c r="N185" s="8"/>
    </row>
    <row r="186" spans="1:14" s="1" customFormat="1" ht="14.1" customHeight="1">
      <c r="A186" s="23" t="s">
        <v>166</v>
      </c>
      <c r="B186" s="23"/>
      <c r="C186" s="24" t="s">
        <v>10</v>
      </c>
      <c r="D186" s="24"/>
      <c r="E186" s="24"/>
      <c r="F186" s="17" t="s">
        <v>214</v>
      </c>
      <c r="G186" s="18" t="s">
        <v>212</v>
      </c>
      <c r="H186" s="25" t="s">
        <v>167</v>
      </c>
      <c r="I186" s="25"/>
      <c r="J186" s="25" t="s">
        <v>1</v>
      </c>
      <c r="K186" s="25"/>
      <c r="L186" s="26">
        <f>3330000</f>
        <v>3330000</v>
      </c>
      <c r="M186" s="26"/>
      <c r="N186" s="8"/>
    </row>
    <row r="187" spans="1:14" s="1" customFormat="1" ht="14.1" customHeight="1">
      <c r="A187" s="23" t="s">
        <v>164</v>
      </c>
      <c r="B187" s="23"/>
      <c r="C187" s="24" t="s">
        <v>10</v>
      </c>
      <c r="D187" s="24"/>
      <c r="E187" s="24"/>
      <c r="F187" s="17" t="s">
        <v>214</v>
      </c>
      <c r="G187" s="18" t="s">
        <v>212</v>
      </c>
      <c r="H187" s="25" t="s">
        <v>168</v>
      </c>
      <c r="I187" s="25"/>
      <c r="J187" s="25" t="s">
        <v>1</v>
      </c>
      <c r="K187" s="25"/>
      <c r="L187" s="26">
        <f>3330000</f>
        <v>3330000</v>
      </c>
      <c r="M187" s="26"/>
      <c r="N187" s="8"/>
    </row>
    <row r="188" spans="1:14" s="1" customFormat="1" ht="24" customHeight="1">
      <c r="A188" s="23" t="s">
        <v>60</v>
      </c>
      <c r="B188" s="23"/>
      <c r="C188" s="24" t="s">
        <v>10</v>
      </c>
      <c r="D188" s="24"/>
      <c r="E188" s="24"/>
      <c r="F188" s="17" t="s">
        <v>214</v>
      </c>
      <c r="G188" s="18" t="s">
        <v>212</v>
      </c>
      <c r="H188" s="25" t="s">
        <v>168</v>
      </c>
      <c r="I188" s="25"/>
      <c r="J188" s="25" t="s">
        <v>61</v>
      </c>
      <c r="K188" s="25"/>
      <c r="L188" s="26">
        <f>3330000</f>
        <v>3330000</v>
      </c>
      <c r="M188" s="26"/>
      <c r="N188" s="8"/>
    </row>
    <row r="189" spans="1:14" s="1" customFormat="1" ht="24" customHeight="1">
      <c r="A189" s="23" t="s">
        <v>62</v>
      </c>
      <c r="B189" s="23"/>
      <c r="C189" s="24" t="s">
        <v>10</v>
      </c>
      <c r="D189" s="24"/>
      <c r="E189" s="24"/>
      <c r="F189" s="17" t="s">
        <v>214</v>
      </c>
      <c r="G189" s="18" t="s">
        <v>212</v>
      </c>
      <c r="H189" s="25" t="s">
        <v>168</v>
      </c>
      <c r="I189" s="25"/>
      <c r="J189" s="25" t="s">
        <v>63</v>
      </c>
      <c r="K189" s="25"/>
      <c r="L189" s="26">
        <f>3330000</f>
        <v>3330000</v>
      </c>
      <c r="M189" s="26"/>
      <c r="N189" s="8"/>
    </row>
    <row r="190" spans="1:14" s="1" customFormat="1" ht="14.1" customHeight="1">
      <c r="A190" s="23" t="s">
        <v>64</v>
      </c>
      <c r="B190" s="23"/>
      <c r="C190" s="24" t="s">
        <v>10</v>
      </c>
      <c r="D190" s="24"/>
      <c r="E190" s="24"/>
      <c r="F190" s="17" t="s">
        <v>214</v>
      </c>
      <c r="G190" s="18" t="s">
        <v>212</v>
      </c>
      <c r="H190" s="25" t="s">
        <v>168</v>
      </c>
      <c r="I190" s="25"/>
      <c r="J190" s="25" t="s">
        <v>65</v>
      </c>
      <c r="K190" s="25"/>
      <c r="L190" s="26">
        <f>3330000</f>
        <v>3330000</v>
      </c>
      <c r="M190" s="26"/>
      <c r="N190" s="8"/>
    </row>
    <row r="191" spans="1:14" s="1" customFormat="1" ht="33.950000000000003" customHeight="1">
      <c r="A191" s="23" t="s">
        <v>169</v>
      </c>
      <c r="B191" s="23"/>
      <c r="C191" s="24" t="s">
        <v>10</v>
      </c>
      <c r="D191" s="24"/>
      <c r="E191" s="24"/>
      <c r="F191" s="17" t="s">
        <v>214</v>
      </c>
      <c r="G191" s="18" t="s">
        <v>212</v>
      </c>
      <c r="H191" s="25" t="s">
        <v>170</v>
      </c>
      <c r="I191" s="25"/>
      <c r="J191" s="25" t="s">
        <v>1</v>
      </c>
      <c r="K191" s="25"/>
      <c r="L191" s="26">
        <f>101010.1</f>
        <v>101010.1</v>
      </c>
      <c r="M191" s="26"/>
      <c r="N191" s="8"/>
    </row>
    <row r="192" spans="1:14" s="1" customFormat="1" ht="24" customHeight="1">
      <c r="A192" s="23" t="s">
        <v>171</v>
      </c>
      <c r="B192" s="23"/>
      <c r="C192" s="24" t="s">
        <v>10</v>
      </c>
      <c r="D192" s="24"/>
      <c r="E192" s="24"/>
      <c r="F192" s="17" t="s">
        <v>214</v>
      </c>
      <c r="G192" s="18" t="s">
        <v>212</v>
      </c>
      <c r="H192" s="25" t="s">
        <v>172</v>
      </c>
      <c r="I192" s="25"/>
      <c r="J192" s="25" t="s">
        <v>1</v>
      </c>
      <c r="K192" s="25"/>
      <c r="L192" s="26">
        <f>101010.1</f>
        <v>101010.1</v>
      </c>
      <c r="M192" s="26"/>
      <c r="N192" s="8"/>
    </row>
    <row r="193" spans="1:14" s="1" customFormat="1" ht="24" customHeight="1">
      <c r="A193" s="23" t="s">
        <v>173</v>
      </c>
      <c r="B193" s="23"/>
      <c r="C193" s="24" t="s">
        <v>10</v>
      </c>
      <c r="D193" s="24"/>
      <c r="E193" s="24"/>
      <c r="F193" s="17" t="s">
        <v>214</v>
      </c>
      <c r="G193" s="18" t="s">
        <v>212</v>
      </c>
      <c r="H193" s="25" t="s">
        <v>174</v>
      </c>
      <c r="I193" s="25"/>
      <c r="J193" s="25" t="s">
        <v>1</v>
      </c>
      <c r="K193" s="25"/>
      <c r="L193" s="26">
        <f>100000</f>
        <v>100000</v>
      </c>
      <c r="M193" s="26"/>
      <c r="N193" s="8"/>
    </row>
    <row r="194" spans="1:14" s="1" customFormat="1" ht="24" customHeight="1">
      <c r="A194" s="23" t="s">
        <v>60</v>
      </c>
      <c r="B194" s="23"/>
      <c r="C194" s="24" t="s">
        <v>10</v>
      </c>
      <c r="D194" s="24"/>
      <c r="E194" s="24"/>
      <c r="F194" s="17" t="s">
        <v>214</v>
      </c>
      <c r="G194" s="18" t="s">
        <v>212</v>
      </c>
      <c r="H194" s="25" t="s">
        <v>174</v>
      </c>
      <c r="I194" s="25"/>
      <c r="J194" s="25" t="s">
        <v>61</v>
      </c>
      <c r="K194" s="25"/>
      <c r="L194" s="26">
        <f>100000</f>
        <v>100000</v>
      </c>
      <c r="M194" s="26"/>
      <c r="N194" s="8"/>
    </row>
    <row r="195" spans="1:14" s="1" customFormat="1" ht="24" customHeight="1">
      <c r="A195" s="23" t="s">
        <v>62</v>
      </c>
      <c r="B195" s="23"/>
      <c r="C195" s="24" t="s">
        <v>10</v>
      </c>
      <c r="D195" s="24"/>
      <c r="E195" s="24"/>
      <c r="F195" s="17" t="s">
        <v>214</v>
      </c>
      <c r="G195" s="18" t="s">
        <v>212</v>
      </c>
      <c r="H195" s="25" t="s">
        <v>174</v>
      </c>
      <c r="I195" s="25"/>
      <c r="J195" s="25" t="s">
        <v>63</v>
      </c>
      <c r="K195" s="25"/>
      <c r="L195" s="26">
        <f>100000</f>
        <v>100000</v>
      </c>
      <c r="M195" s="26"/>
      <c r="N195" s="8"/>
    </row>
    <row r="196" spans="1:14" s="1" customFormat="1" ht="14.1" customHeight="1">
      <c r="A196" s="23" t="s">
        <v>64</v>
      </c>
      <c r="B196" s="23"/>
      <c r="C196" s="24" t="s">
        <v>10</v>
      </c>
      <c r="D196" s="24"/>
      <c r="E196" s="24"/>
      <c r="F196" s="17" t="s">
        <v>214</v>
      </c>
      <c r="G196" s="18" t="s">
        <v>212</v>
      </c>
      <c r="H196" s="25" t="s">
        <v>174</v>
      </c>
      <c r="I196" s="25"/>
      <c r="J196" s="25" t="s">
        <v>65</v>
      </c>
      <c r="K196" s="25"/>
      <c r="L196" s="26">
        <f>100000</f>
        <v>100000</v>
      </c>
      <c r="M196" s="26"/>
      <c r="N196" s="8"/>
    </row>
    <row r="197" spans="1:14" s="1" customFormat="1" ht="24" customHeight="1">
      <c r="A197" s="23" t="s">
        <v>175</v>
      </c>
      <c r="B197" s="23"/>
      <c r="C197" s="24" t="s">
        <v>10</v>
      </c>
      <c r="D197" s="24"/>
      <c r="E197" s="24"/>
      <c r="F197" s="17" t="s">
        <v>214</v>
      </c>
      <c r="G197" s="18" t="s">
        <v>212</v>
      </c>
      <c r="H197" s="25" t="s">
        <v>176</v>
      </c>
      <c r="I197" s="25"/>
      <c r="J197" s="25" t="s">
        <v>1</v>
      </c>
      <c r="K197" s="25"/>
      <c r="L197" s="26">
        <f>1010.1</f>
        <v>1010.1</v>
      </c>
      <c r="M197" s="26"/>
      <c r="N197" s="8"/>
    </row>
    <row r="198" spans="1:14" s="1" customFormat="1" ht="24" customHeight="1">
      <c r="A198" s="23" t="s">
        <v>60</v>
      </c>
      <c r="B198" s="23"/>
      <c r="C198" s="24" t="s">
        <v>10</v>
      </c>
      <c r="D198" s="24"/>
      <c r="E198" s="24"/>
      <c r="F198" s="17" t="s">
        <v>214</v>
      </c>
      <c r="G198" s="18" t="s">
        <v>212</v>
      </c>
      <c r="H198" s="25" t="s">
        <v>176</v>
      </c>
      <c r="I198" s="25"/>
      <c r="J198" s="25" t="s">
        <v>61</v>
      </c>
      <c r="K198" s="25"/>
      <c r="L198" s="26">
        <f>1010.1</f>
        <v>1010.1</v>
      </c>
      <c r="M198" s="26"/>
      <c r="N198" s="8"/>
    </row>
    <row r="199" spans="1:14" s="1" customFormat="1" ht="24" customHeight="1">
      <c r="A199" s="23" t="s">
        <v>62</v>
      </c>
      <c r="B199" s="23"/>
      <c r="C199" s="24" t="s">
        <v>10</v>
      </c>
      <c r="D199" s="24"/>
      <c r="E199" s="24"/>
      <c r="F199" s="17" t="s">
        <v>214</v>
      </c>
      <c r="G199" s="18" t="s">
        <v>212</v>
      </c>
      <c r="H199" s="25" t="s">
        <v>176</v>
      </c>
      <c r="I199" s="25"/>
      <c r="J199" s="25" t="s">
        <v>63</v>
      </c>
      <c r="K199" s="25"/>
      <c r="L199" s="26">
        <f>1010.1</f>
        <v>1010.1</v>
      </c>
      <c r="M199" s="26"/>
      <c r="N199" s="8"/>
    </row>
    <row r="200" spans="1:14" s="1" customFormat="1" ht="14.1" customHeight="1">
      <c r="A200" s="23" t="s">
        <v>64</v>
      </c>
      <c r="B200" s="23"/>
      <c r="C200" s="24" t="s">
        <v>10</v>
      </c>
      <c r="D200" s="24"/>
      <c r="E200" s="24"/>
      <c r="F200" s="17" t="s">
        <v>214</v>
      </c>
      <c r="G200" s="18" t="s">
        <v>212</v>
      </c>
      <c r="H200" s="25" t="s">
        <v>176</v>
      </c>
      <c r="I200" s="25"/>
      <c r="J200" s="25" t="s">
        <v>65</v>
      </c>
      <c r="K200" s="25"/>
      <c r="L200" s="26">
        <f>1010.1</f>
        <v>1010.1</v>
      </c>
      <c r="M200" s="26"/>
      <c r="N200" s="8"/>
    </row>
    <row r="201" spans="1:14" s="1" customFormat="1" ht="24" customHeight="1">
      <c r="A201" s="23" t="s">
        <v>177</v>
      </c>
      <c r="B201" s="23"/>
      <c r="C201" s="24" t="s">
        <v>10</v>
      </c>
      <c r="D201" s="24"/>
      <c r="E201" s="24"/>
      <c r="F201" s="17" t="s">
        <v>214</v>
      </c>
      <c r="G201" s="18" t="s">
        <v>214</v>
      </c>
      <c r="H201" s="25" t="s">
        <v>1</v>
      </c>
      <c r="I201" s="25"/>
      <c r="J201" s="25" t="s">
        <v>1</v>
      </c>
      <c r="K201" s="25"/>
      <c r="L201" s="26">
        <f t="shared" ref="L201:L207" si="6">381167</f>
        <v>381167</v>
      </c>
      <c r="M201" s="26"/>
      <c r="N201" s="8"/>
    </row>
    <row r="202" spans="1:14" s="1" customFormat="1" ht="33.950000000000003" customHeight="1">
      <c r="A202" s="23" t="s">
        <v>13</v>
      </c>
      <c r="B202" s="23"/>
      <c r="C202" s="24" t="s">
        <v>10</v>
      </c>
      <c r="D202" s="24"/>
      <c r="E202" s="24"/>
      <c r="F202" s="17" t="s">
        <v>214</v>
      </c>
      <c r="G202" s="18" t="s">
        <v>214</v>
      </c>
      <c r="H202" s="25" t="s">
        <v>14</v>
      </c>
      <c r="I202" s="25"/>
      <c r="J202" s="25" t="s">
        <v>1</v>
      </c>
      <c r="K202" s="25"/>
      <c r="L202" s="26">
        <f t="shared" si="6"/>
        <v>381167</v>
      </c>
      <c r="M202" s="26"/>
      <c r="N202" s="8"/>
    </row>
    <row r="203" spans="1:14" s="1" customFormat="1" ht="66" customHeight="1">
      <c r="A203" s="23" t="s">
        <v>153</v>
      </c>
      <c r="B203" s="23"/>
      <c r="C203" s="24" t="s">
        <v>10</v>
      </c>
      <c r="D203" s="24"/>
      <c r="E203" s="24"/>
      <c r="F203" s="17" t="s">
        <v>214</v>
      </c>
      <c r="G203" s="18" t="s">
        <v>214</v>
      </c>
      <c r="H203" s="25" t="s">
        <v>154</v>
      </c>
      <c r="I203" s="25"/>
      <c r="J203" s="25" t="s">
        <v>1</v>
      </c>
      <c r="K203" s="25"/>
      <c r="L203" s="26">
        <f t="shared" si="6"/>
        <v>381167</v>
      </c>
      <c r="M203" s="26"/>
      <c r="N203" s="8"/>
    </row>
    <row r="204" spans="1:14" s="1" customFormat="1" ht="24" customHeight="1">
      <c r="A204" s="23" t="s">
        <v>28</v>
      </c>
      <c r="B204" s="23"/>
      <c r="C204" s="24" t="s">
        <v>10</v>
      </c>
      <c r="D204" s="24"/>
      <c r="E204" s="24"/>
      <c r="F204" s="17" t="s">
        <v>214</v>
      </c>
      <c r="G204" s="18" t="s">
        <v>214</v>
      </c>
      <c r="H204" s="25" t="s">
        <v>178</v>
      </c>
      <c r="I204" s="25"/>
      <c r="J204" s="25" t="s">
        <v>1</v>
      </c>
      <c r="K204" s="25"/>
      <c r="L204" s="26">
        <f t="shared" si="6"/>
        <v>381167</v>
      </c>
      <c r="M204" s="26"/>
      <c r="N204" s="8"/>
    </row>
    <row r="205" spans="1:14" s="1" customFormat="1" ht="14.1" customHeight="1">
      <c r="A205" s="23" t="s">
        <v>30</v>
      </c>
      <c r="B205" s="23"/>
      <c r="C205" s="24" t="s">
        <v>10</v>
      </c>
      <c r="D205" s="24"/>
      <c r="E205" s="24"/>
      <c r="F205" s="17" t="s">
        <v>214</v>
      </c>
      <c r="G205" s="18" t="s">
        <v>214</v>
      </c>
      <c r="H205" s="25" t="s">
        <v>178</v>
      </c>
      <c r="I205" s="25"/>
      <c r="J205" s="25" t="s">
        <v>31</v>
      </c>
      <c r="K205" s="25"/>
      <c r="L205" s="26">
        <f t="shared" si="6"/>
        <v>381167</v>
      </c>
      <c r="M205" s="26"/>
      <c r="N205" s="8"/>
    </row>
    <row r="206" spans="1:14" s="1" customFormat="1" ht="14.1" customHeight="1">
      <c r="A206" s="23" t="s">
        <v>32</v>
      </c>
      <c r="B206" s="23"/>
      <c r="C206" s="24" t="s">
        <v>10</v>
      </c>
      <c r="D206" s="24"/>
      <c r="E206" s="24"/>
      <c r="F206" s="17" t="s">
        <v>214</v>
      </c>
      <c r="G206" s="18" t="s">
        <v>214</v>
      </c>
      <c r="H206" s="25" t="s">
        <v>178</v>
      </c>
      <c r="I206" s="25"/>
      <c r="J206" s="25" t="s">
        <v>33</v>
      </c>
      <c r="K206" s="25"/>
      <c r="L206" s="26">
        <f t="shared" si="6"/>
        <v>381167</v>
      </c>
      <c r="M206" s="26"/>
      <c r="N206" s="8"/>
    </row>
    <row r="207" spans="1:14" s="1" customFormat="1" ht="14.1" customHeight="1">
      <c r="A207" s="23" t="s">
        <v>32</v>
      </c>
      <c r="B207" s="23"/>
      <c r="C207" s="24" t="s">
        <v>10</v>
      </c>
      <c r="D207" s="24"/>
      <c r="E207" s="24"/>
      <c r="F207" s="17" t="s">
        <v>214</v>
      </c>
      <c r="G207" s="18" t="s">
        <v>214</v>
      </c>
      <c r="H207" s="25" t="s">
        <v>178</v>
      </c>
      <c r="I207" s="25"/>
      <c r="J207" s="25" t="s">
        <v>33</v>
      </c>
      <c r="K207" s="25"/>
      <c r="L207" s="26">
        <f t="shared" si="6"/>
        <v>381167</v>
      </c>
      <c r="M207" s="26"/>
      <c r="N207" s="8"/>
    </row>
    <row r="208" spans="1:14" s="1" customFormat="1" ht="14.1" customHeight="1">
      <c r="A208" s="23" t="s">
        <v>179</v>
      </c>
      <c r="B208" s="23"/>
      <c r="C208" s="24" t="s">
        <v>10</v>
      </c>
      <c r="D208" s="24"/>
      <c r="E208" s="24"/>
      <c r="F208" s="17" t="s">
        <v>215</v>
      </c>
      <c r="G208" s="18" t="s">
        <v>218</v>
      </c>
      <c r="H208" s="25" t="s">
        <v>1</v>
      </c>
      <c r="I208" s="25"/>
      <c r="J208" s="25" t="s">
        <v>1</v>
      </c>
      <c r="K208" s="25"/>
      <c r="L208" s="26">
        <f t="shared" ref="L208:L215" si="7">232139</f>
        <v>232139</v>
      </c>
      <c r="M208" s="26"/>
      <c r="N208" s="8"/>
    </row>
    <row r="209" spans="1:14" s="1" customFormat="1" ht="14.1" customHeight="1">
      <c r="A209" s="23" t="s">
        <v>180</v>
      </c>
      <c r="B209" s="23"/>
      <c r="C209" s="24" t="s">
        <v>10</v>
      </c>
      <c r="D209" s="24"/>
      <c r="E209" s="24"/>
      <c r="F209" s="17" t="s">
        <v>215</v>
      </c>
      <c r="G209" s="18" t="s">
        <v>215</v>
      </c>
      <c r="H209" s="25" t="s">
        <v>1</v>
      </c>
      <c r="I209" s="25"/>
      <c r="J209" s="25" t="s">
        <v>1</v>
      </c>
      <c r="K209" s="25"/>
      <c r="L209" s="26">
        <f t="shared" si="7"/>
        <v>232139</v>
      </c>
      <c r="M209" s="26"/>
      <c r="N209" s="8"/>
    </row>
    <row r="210" spans="1:14" s="1" customFormat="1" ht="33.950000000000003" customHeight="1">
      <c r="A210" s="23" t="s">
        <v>13</v>
      </c>
      <c r="B210" s="23"/>
      <c r="C210" s="24" t="s">
        <v>10</v>
      </c>
      <c r="D210" s="24"/>
      <c r="E210" s="24"/>
      <c r="F210" s="17" t="s">
        <v>215</v>
      </c>
      <c r="G210" s="18" t="s">
        <v>215</v>
      </c>
      <c r="H210" s="25" t="s">
        <v>14</v>
      </c>
      <c r="I210" s="25"/>
      <c r="J210" s="25" t="s">
        <v>1</v>
      </c>
      <c r="K210" s="25"/>
      <c r="L210" s="26">
        <f t="shared" si="7"/>
        <v>232139</v>
      </c>
      <c r="M210" s="26"/>
      <c r="N210" s="8"/>
    </row>
    <row r="211" spans="1:14" s="1" customFormat="1" ht="66" customHeight="1">
      <c r="A211" s="23" t="s">
        <v>153</v>
      </c>
      <c r="B211" s="23"/>
      <c r="C211" s="24" t="s">
        <v>10</v>
      </c>
      <c r="D211" s="24"/>
      <c r="E211" s="24"/>
      <c r="F211" s="17" t="s">
        <v>215</v>
      </c>
      <c r="G211" s="18" t="s">
        <v>215</v>
      </c>
      <c r="H211" s="25" t="s">
        <v>154</v>
      </c>
      <c r="I211" s="25"/>
      <c r="J211" s="25" t="s">
        <v>1</v>
      </c>
      <c r="K211" s="25"/>
      <c r="L211" s="26">
        <f t="shared" si="7"/>
        <v>232139</v>
      </c>
      <c r="M211" s="26"/>
      <c r="N211" s="8"/>
    </row>
    <row r="212" spans="1:14" s="1" customFormat="1" ht="14.1" customHeight="1">
      <c r="A212" s="23" t="s">
        <v>181</v>
      </c>
      <c r="B212" s="23"/>
      <c r="C212" s="24" t="s">
        <v>10</v>
      </c>
      <c r="D212" s="24"/>
      <c r="E212" s="24"/>
      <c r="F212" s="17" t="s">
        <v>215</v>
      </c>
      <c r="G212" s="18" t="s">
        <v>215</v>
      </c>
      <c r="H212" s="25" t="s">
        <v>182</v>
      </c>
      <c r="I212" s="25"/>
      <c r="J212" s="25" t="s">
        <v>1</v>
      </c>
      <c r="K212" s="25"/>
      <c r="L212" s="26">
        <f t="shared" si="7"/>
        <v>232139</v>
      </c>
      <c r="M212" s="26"/>
      <c r="N212" s="6"/>
    </row>
    <row r="213" spans="1:14" s="1" customFormat="1" ht="14.1" customHeight="1">
      <c r="A213" s="23" t="s">
        <v>30</v>
      </c>
      <c r="B213" s="23"/>
      <c r="C213" s="24" t="s">
        <v>10</v>
      </c>
      <c r="D213" s="24"/>
      <c r="E213" s="24"/>
      <c r="F213" s="17" t="s">
        <v>215</v>
      </c>
      <c r="G213" s="18" t="s">
        <v>215</v>
      </c>
      <c r="H213" s="25" t="s">
        <v>182</v>
      </c>
      <c r="I213" s="25"/>
      <c r="J213" s="25" t="s">
        <v>31</v>
      </c>
      <c r="K213" s="25"/>
      <c r="L213" s="26">
        <f t="shared" si="7"/>
        <v>232139</v>
      </c>
      <c r="M213" s="26"/>
      <c r="N213" s="9"/>
    </row>
    <row r="214" spans="1:14" s="1" customFormat="1" ht="14.1" customHeight="1">
      <c r="A214" s="23" t="s">
        <v>32</v>
      </c>
      <c r="B214" s="23"/>
      <c r="C214" s="24" t="s">
        <v>10</v>
      </c>
      <c r="D214" s="24"/>
      <c r="E214" s="24"/>
      <c r="F214" s="17" t="s">
        <v>215</v>
      </c>
      <c r="G214" s="18" t="s">
        <v>215</v>
      </c>
      <c r="H214" s="25" t="s">
        <v>182</v>
      </c>
      <c r="I214" s="25"/>
      <c r="J214" s="25" t="s">
        <v>33</v>
      </c>
      <c r="K214" s="25"/>
      <c r="L214" s="26">
        <f t="shared" si="7"/>
        <v>232139</v>
      </c>
      <c r="M214" s="26"/>
      <c r="N214" s="9"/>
    </row>
    <row r="215" spans="1:14" s="1" customFormat="1" ht="14.1" customHeight="1">
      <c r="A215" s="23" t="s">
        <v>32</v>
      </c>
      <c r="B215" s="23"/>
      <c r="C215" s="24" t="s">
        <v>10</v>
      </c>
      <c r="D215" s="24"/>
      <c r="E215" s="24"/>
      <c r="F215" s="17" t="s">
        <v>215</v>
      </c>
      <c r="G215" s="18" t="s">
        <v>215</v>
      </c>
      <c r="H215" s="25" t="s">
        <v>182</v>
      </c>
      <c r="I215" s="25"/>
      <c r="J215" s="25" t="s">
        <v>33</v>
      </c>
      <c r="K215" s="25"/>
      <c r="L215" s="26">
        <f t="shared" si="7"/>
        <v>232139</v>
      </c>
      <c r="M215" s="26"/>
      <c r="N215" s="9"/>
    </row>
    <row r="216" spans="1:14" s="1" customFormat="1" ht="14.1" customHeight="1">
      <c r="A216" s="23" t="s">
        <v>183</v>
      </c>
      <c r="B216" s="23"/>
      <c r="C216" s="24" t="s">
        <v>10</v>
      </c>
      <c r="D216" s="24"/>
      <c r="E216" s="24"/>
      <c r="F216" s="17" t="s">
        <v>216</v>
      </c>
      <c r="G216" s="18" t="s">
        <v>218</v>
      </c>
      <c r="H216" s="25" t="s">
        <v>1</v>
      </c>
      <c r="I216" s="25"/>
      <c r="J216" s="25" t="s">
        <v>1</v>
      </c>
      <c r="K216" s="25"/>
      <c r="L216" s="26">
        <f>12325609.13</f>
        <v>12325609.130000001</v>
      </c>
      <c r="M216" s="26"/>
      <c r="N216" s="9"/>
    </row>
    <row r="217" spans="1:14" s="1" customFormat="1" ht="14.1" customHeight="1">
      <c r="A217" s="23" t="s">
        <v>184</v>
      </c>
      <c r="B217" s="23"/>
      <c r="C217" s="24" t="s">
        <v>10</v>
      </c>
      <c r="D217" s="24"/>
      <c r="E217" s="24"/>
      <c r="F217" s="17" t="s">
        <v>216</v>
      </c>
      <c r="G217" s="18" t="s">
        <v>210</v>
      </c>
      <c r="H217" s="25" t="s">
        <v>1</v>
      </c>
      <c r="I217" s="25"/>
      <c r="J217" s="25" t="s">
        <v>1</v>
      </c>
      <c r="K217" s="25"/>
      <c r="L217" s="26">
        <f>12325609.13</f>
        <v>12325609.130000001</v>
      </c>
      <c r="M217" s="26"/>
      <c r="N217" s="9"/>
    </row>
    <row r="218" spans="1:14" s="1" customFormat="1" ht="45" customHeight="1">
      <c r="A218" s="23" t="s">
        <v>185</v>
      </c>
      <c r="B218" s="23"/>
      <c r="C218" s="24" t="s">
        <v>10</v>
      </c>
      <c r="D218" s="24"/>
      <c r="E218" s="24"/>
      <c r="F218" s="17" t="s">
        <v>216</v>
      </c>
      <c r="G218" s="18" t="s">
        <v>210</v>
      </c>
      <c r="H218" s="25" t="s">
        <v>186</v>
      </c>
      <c r="I218" s="25"/>
      <c r="J218" s="25" t="s">
        <v>1</v>
      </c>
      <c r="K218" s="25"/>
      <c r="L218" s="26">
        <f>12325609.13</f>
        <v>12325609.130000001</v>
      </c>
      <c r="M218" s="26"/>
      <c r="N218" s="9"/>
    </row>
    <row r="219" spans="1:14" s="1" customFormat="1" ht="24" customHeight="1">
      <c r="A219" s="23" t="s">
        <v>187</v>
      </c>
      <c r="B219" s="23"/>
      <c r="C219" s="24" t="s">
        <v>10</v>
      </c>
      <c r="D219" s="24"/>
      <c r="E219" s="24"/>
      <c r="F219" s="17" t="s">
        <v>216</v>
      </c>
      <c r="G219" s="18" t="s">
        <v>210</v>
      </c>
      <c r="H219" s="25" t="s">
        <v>188</v>
      </c>
      <c r="I219" s="25"/>
      <c r="J219" s="25" t="s">
        <v>1</v>
      </c>
      <c r="K219" s="25"/>
      <c r="L219" s="26">
        <f>12325609.13</f>
        <v>12325609.130000001</v>
      </c>
      <c r="M219" s="26"/>
      <c r="N219" s="9"/>
    </row>
    <row r="220" spans="1:14" s="1" customFormat="1" ht="24" customHeight="1">
      <c r="A220" s="23" t="s">
        <v>75</v>
      </c>
      <c r="B220" s="23"/>
      <c r="C220" s="24" t="s">
        <v>10</v>
      </c>
      <c r="D220" s="24"/>
      <c r="E220" s="24"/>
      <c r="F220" s="17" t="s">
        <v>216</v>
      </c>
      <c r="G220" s="18" t="s">
        <v>210</v>
      </c>
      <c r="H220" s="25" t="s">
        <v>189</v>
      </c>
      <c r="I220" s="25"/>
      <c r="J220" s="25" t="s">
        <v>1</v>
      </c>
      <c r="K220" s="25"/>
      <c r="L220" s="26">
        <f>10343709.13</f>
        <v>10343709.130000001</v>
      </c>
      <c r="M220" s="26"/>
      <c r="N220" s="9"/>
    </row>
    <row r="221" spans="1:14" s="1" customFormat="1" ht="54.95" customHeight="1">
      <c r="A221" s="23" t="s">
        <v>19</v>
      </c>
      <c r="B221" s="23"/>
      <c r="C221" s="24" t="s">
        <v>10</v>
      </c>
      <c r="D221" s="24"/>
      <c r="E221" s="24"/>
      <c r="F221" s="17" t="s">
        <v>216</v>
      </c>
      <c r="G221" s="18" t="s">
        <v>210</v>
      </c>
      <c r="H221" s="25" t="s">
        <v>189</v>
      </c>
      <c r="I221" s="25"/>
      <c r="J221" s="25" t="s">
        <v>20</v>
      </c>
      <c r="K221" s="25"/>
      <c r="L221" s="26">
        <f>10343709.13</f>
        <v>10343709.130000001</v>
      </c>
      <c r="M221" s="26"/>
      <c r="N221" s="9"/>
    </row>
    <row r="222" spans="1:14" s="1" customFormat="1" ht="14.1" customHeight="1">
      <c r="A222" s="23" t="s">
        <v>77</v>
      </c>
      <c r="B222" s="23"/>
      <c r="C222" s="24" t="s">
        <v>10</v>
      </c>
      <c r="D222" s="24"/>
      <c r="E222" s="24"/>
      <c r="F222" s="17" t="s">
        <v>216</v>
      </c>
      <c r="G222" s="18" t="s">
        <v>210</v>
      </c>
      <c r="H222" s="25" t="s">
        <v>189</v>
      </c>
      <c r="I222" s="25"/>
      <c r="J222" s="25" t="s">
        <v>78</v>
      </c>
      <c r="K222" s="25"/>
      <c r="L222" s="26">
        <f>10343709.13</f>
        <v>10343709.130000001</v>
      </c>
      <c r="M222" s="26"/>
      <c r="N222" s="9"/>
    </row>
    <row r="223" spans="1:14" s="1" customFormat="1" ht="14.1" customHeight="1">
      <c r="A223" s="23" t="s">
        <v>79</v>
      </c>
      <c r="B223" s="23"/>
      <c r="C223" s="24" t="s">
        <v>10</v>
      </c>
      <c r="D223" s="24"/>
      <c r="E223" s="24"/>
      <c r="F223" s="17" t="s">
        <v>216</v>
      </c>
      <c r="G223" s="18" t="s">
        <v>210</v>
      </c>
      <c r="H223" s="25" t="s">
        <v>189</v>
      </c>
      <c r="I223" s="25"/>
      <c r="J223" s="25" t="s">
        <v>80</v>
      </c>
      <c r="K223" s="25"/>
      <c r="L223" s="26">
        <f>7943634.13</f>
        <v>7943634.1299999999</v>
      </c>
      <c r="M223" s="26"/>
      <c r="N223" s="9"/>
    </row>
    <row r="224" spans="1:14" s="1" customFormat="1" ht="24" customHeight="1">
      <c r="A224" s="23" t="s">
        <v>86</v>
      </c>
      <c r="B224" s="23"/>
      <c r="C224" s="24" t="s">
        <v>10</v>
      </c>
      <c r="D224" s="24"/>
      <c r="E224" s="24"/>
      <c r="F224" s="17" t="s">
        <v>216</v>
      </c>
      <c r="G224" s="18" t="s">
        <v>210</v>
      </c>
      <c r="H224" s="25" t="s">
        <v>189</v>
      </c>
      <c r="I224" s="25"/>
      <c r="J224" s="25" t="s">
        <v>87</v>
      </c>
      <c r="K224" s="25"/>
      <c r="L224" s="26">
        <f>100000</f>
        <v>100000</v>
      </c>
      <c r="M224" s="26"/>
      <c r="N224" s="9"/>
    </row>
    <row r="225" spans="1:14" s="1" customFormat="1" ht="33.950000000000003" customHeight="1">
      <c r="A225" s="23" t="s">
        <v>81</v>
      </c>
      <c r="B225" s="23"/>
      <c r="C225" s="24" t="s">
        <v>10</v>
      </c>
      <c r="D225" s="24"/>
      <c r="E225" s="24"/>
      <c r="F225" s="17" t="s">
        <v>216</v>
      </c>
      <c r="G225" s="18" t="s">
        <v>210</v>
      </c>
      <c r="H225" s="25" t="s">
        <v>189</v>
      </c>
      <c r="I225" s="25"/>
      <c r="J225" s="25" t="s">
        <v>82</v>
      </c>
      <c r="K225" s="25"/>
      <c r="L225" s="26">
        <f>2300075</f>
        <v>2300075</v>
      </c>
      <c r="M225" s="26"/>
      <c r="N225" s="9"/>
    </row>
    <row r="226" spans="1:14" s="1" customFormat="1" ht="33.950000000000003" customHeight="1">
      <c r="A226" s="23" t="s">
        <v>190</v>
      </c>
      <c r="B226" s="23"/>
      <c r="C226" s="24" t="s">
        <v>10</v>
      </c>
      <c r="D226" s="24"/>
      <c r="E226" s="24"/>
      <c r="F226" s="17" t="s">
        <v>216</v>
      </c>
      <c r="G226" s="18" t="s">
        <v>210</v>
      </c>
      <c r="H226" s="25" t="s">
        <v>191</v>
      </c>
      <c r="I226" s="25"/>
      <c r="J226" s="25" t="s">
        <v>1</v>
      </c>
      <c r="K226" s="25"/>
      <c r="L226" s="26">
        <f>1981900</f>
        <v>1981900</v>
      </c>
      <c r="M226" s="26"/>
      <c r="N226" s="9"/>
    </row>
    <row r="227" spans="1:14" s="1" customFormat="1" ht="54.95" customHeight="1">
      <c r="A227" s="23" t="s">
        <v>19</v>
      </c>
      <c r="B227" s="23"/>
      <c r="C227" s="24" t="s">
        <v>10</v>
      </c>
      <c r="D227" s="24"/>
      <c r="E227" s="24"/>
      <c r="F227" s="17" t="s">
        <v>216</v>
      </c>
      <c r="G227" s="18" t="s">
        <v>210</v>
      </c>
      <c r="H227" s="25" t="s">
        <v>191</v>
      </c>
      <c r="I227" s="25"/>
      <c r="J227" s="25" t="s">
        <v>20</v>
      </c>
      <c r="K227" s="25"/>
      <c r="L227" s="26">
        <f>1981900</f>
        <v>1981900</v>
      </c>
      <c r="M227" s="26"/>
      <c r="N227" s="9"/>
    </row>
    <row r="228" spans="1:14" s="1" customFormat="1" ht="14.1" customHeight="1">
      <c r="A228" s="23" t="s">
        <v>77</v>
      </c>
      <c r="B228" s="23"/>
      <c r="C228" s="24" t="s">
        <v>10</v>
      </c>
      <c r="D228" s="24"/>
      <c r="E228" s="24"/>
      <c r="F228" s="17" t="s">
        <v>216</v>
      </c>
      <c r="G228" s="18" t="s">
        <v>210</v>
      </c>
      <c r="H228" s="25" t="s">
        <v>191</v>
      </c>
      <c r="I228" s="25"/>
      <c r="J228" s="25" t="s">
        <v>78</v>
      </c>
      <c r="K228" s="25"/>
      <c r="L228" s="26">
        <f>1981900</f>
        <v>1981900</v>
      </c>
      <c r="M228" s="26"/>
      <c r="N228" s="9"/>
    </row>
    <row r="229" spans="1:14" s="1" customFormat="1" ht="14.1" customHeight="1">
      <c r="A229" s="23" t="s">
        <v>79</v>
      </c>
      <c r="B229" s="23"/>
      <c r="C229" s="24" t="s">
        <v>10</v>
      </c>
      <c r="D229" s="24"/>
      <c r="E229" s="24"/>
      <c r="F229" s="17" t="s">
        <v>216</v>
      </c>
      <c r="G229" s="18" t="s">
        <v>210</v>
      </c>
      <c r="H229" s="25" t="s">
        <v>191</v>
      </c>
      <c r="I229" s="25"/>
      <c r="J229" s="25" t="s">
        <v>80</v>
      </c>
      <c r="K229" s="25"/>
      <c r="L229" s="26">
        <f>1522197</f>
        <v>1522197</v>
      </c>
      <c r="M229" s="26"/>
      <c r="N229" s="9"/>
    </row>
    <row r="230" spans="1:14" s="1" customFormat="1" ht="33.950000000000003" customHeight="1">
      <c r="A230" s="23" t="s">
        <v>81</v>
      </c>
      <c r="B230" s="23"/>
      <c r="C230" s="24" t="s">
        <v>10</v>
      </c>
      <c r="D230" s="24"/>
      <c r="E230" s="24"/>
      <c r="F230" s="17" t="s">
        <v>216</v>
      </c>
      <c r="G230" s="18" t="s">
        <v>210</v>
      </c>
      <c r="H230" s="25" t="s">
        <v>191</v>
      </c>
      <c r="I230" s="25"/>
      <c r="J230" s="25" t="s">
        <v>82</v>
      </c>
      <c r="K230" s="25"/>
      <c r="L230" s="26">
        <f>459703</f>
        <v>459703</v>
      </c>
      <c r="M230" s="26"/>
      <c r="N230" s="9"/>
    </row>
    <row r="231" spans="1:14" s="1" customFormat="1" ht="14.1" customHeight="1">
      <c r="A231" s="23" t="s">
        <v>192</v>
      </c>
      <c r="B231" s="23"/>
      <c r="C231" s="24" t="s">
        <v>10</v>
      </c>
      <c r="D231" s="24"/>
      <c r="E231" s="24"/>
      <c r="F231" s="17" t="s">
        <v>217</v>
      </c>
      <c r="G231" s="18" t="s">
        <v>218</v>
      </c>
      <c r="H231" s="25" t="s">
        <v>1</v>
      </c>
      <c r="I231" s="25"/>
      <c r="J231" s="25" t="s">
        <v>1</v>
      </c>
      <c r="K231" s="25"/>
      <c r="L231" s="26">
        <f t="shared" ref="L231:L238" si="8">396000</f>
        <v>396000</v>
      </c>
      <c r="M231" s="26"/>
      <c r="N231" s="9"/>
    </row>
    <row r="232" spans="1:14" s="1" customFormat="1" ht="14.1" customHeight="1">
      <c r="A232" s="23" t="s">
        <v>193</v>
      </c>
      <c r="B232" s="23"/>
      <c r="C232" s="24" t="s">
        <v>10</v>
      </c>
      <c r="D232" s="24"/>
      <c r="E232" s="24"/>
      <c r="F232" s="17" t="s">
        <v>217</v>
      </c>
      <c r="G232" s="18" t="s">
        <v>210</v>
      </c>
      <c r="H232" s="25" t="s">
        <v>1</v>
      </c>
      <c r="I232" s="25"/>
      <c r="J232" s="25" t="s">
        <v>1</v>
      </c>
      <c r="K232" s="25"/>
      <c r="L232" s="26">
        <f t="shared" si="8"/>
        <v>396000</v>
      </c>
      <c r="M232" s="26"/>
      <c r="N232" s="9"/>
    </row>
    <row r="233" spans="1:14" s="1" customFormat="1" ht="33.950000000000003" customHeight="1">
      <c r="A233" s="23" t="s">
        <v>13</v>
      </c>
      <c r="B233" s="23"/>
      <c r="C233" s="24" t="s">
        <v>10</v>
      </c>
      <c r="D233" s="24"/>
      <c r="E233" s="24"/>
      <c r="F233" s="17" t="s">
        <v>217</v>
      </c>
      <c r="G233" s="18" t="s">
        <v>210</v>
      </c>
      <c r="H233" s="25" t="s">
        <v>14</v>
      </c>
      <c r="I233" s="25"/>
      <c r="J233" s="25" t="s">
        <v>1</v>
      </c>
      <c r="K233" s="25"/>
      <c r="L233" s="26">
        <f t="shared" si="8"/>
        <v>396000</v>
      </c>
      <c r="M233" s="26"/>
      <c r="N233" s="9"/>
    </row>
    <row r="234" spans="1:14" s="1" customFormat="1" ht="24" customHeight="1">
      <c r="A234" s="23" t="s">
        <v>194</v>
      </c>
      <c r="B234" s="23"/>
      <c r="C234" s="24" t="s">
        <v>10</v>
      </c>
      <c r="D234" s="24"/>
      <c r="E234" s="24"/>
      <c r="F234" s="17" t="s">
        <v>217</v>
      </c>
      <c r="G234" s="18" t="s">
        <v>210</v>
      </c>
      <c r="H234" s="25" t="s">
        <v>195</v>
      </c>
      <c r="I234" s="25"/>
      <c r="J234" s="25" t="s">
        <v>1</v>
      </c>
      <c r="K234" s="25"/>
      <c r="L234" s="26">
        <f t="shared" si="8"/>
        <v>396000</v>
      </c>
      <c r="M234" s="26"/>
      <c r="N234" s="9"/>
    </row>
    <row r="235" spans="1:14" s="1" customFormat="1" ht="14.1" customHeight="1">
      <c r="A235" s="23" t="s">
        <v>196</v>
      </c>
      <c r="B235" s="23"/>
      <c r="C235" s="24" t="s">
        <v>10</v>
      </c>
      <c r="D235" s="24"/>
      <c r="E235" s="24"/>
      <c r="F235" s="17" t="s">
        <v>217</v>
      </c>
      <c r="G235" s="18" t="s">
        <v>210</v>
      </c>
      <c r="H235" s="25" t="s">
        <v>197</v>
      </c>
      <c r="I235" s="25"/>
      <c r="J235" s="25" t="s">
        <v>1</v>
      </c>
      <c r="K235" s="25"/>
      <c r="L235" s="26">
        <f t="shared" si="8"/>
        <v>396000</v>
      </c>
      <c r="M235" s="26"/>
      <c r="N235" s="9"/>
    </row>
    <row r="236" spans="1:14" s="1" customFormat="1" ht="14.1" customHeight="1">
      <c r="A236" s="23" t="s">
        <v>198</v>
      </c>
      <c r="B236" s="23"/>
      <c r="C236" s="24" t="s">
        <v>10</v>
      </c>
      <c r="D236" s="24"/>
      <c r="E236" s="24"/>
      <c r="F236" s="17" t="s">
        <v>217</v>
      </c>
      <c r="G236" s="18" t="s">
        <v>210</v>
      </c>
      <c r="H236" s="25" t="s">
        <v>197</v>
      </c>
      <c r="I236" s="25"/>
      <c r="J236" s="25" t="s">
        <v>199</v>
      </c>
      <c r="K236" s="25"/>
      <c r="L236" s="26">
        <f t="shared" si="8"/>
        <v>396000</v>
      </c>
      <c r="M236" s="26"/>
      <c r="N236" s="9"/>
    </row>
    <row r="237" spans="1:14" s="1" customFormat="1" ht="24" customHeight="1">
      <c r="A237" s="23" t="s">
        <v>200</v>
      </c>
      <c r="B237" s="23"/>
      <c r="C237" s="24" t="s">
        <v>10</v>
      </c>
      <c r="D237" s="24"/>
      <c r="E237" s="24"/>
      <c r="F237" s="17" t="s">
        <v>217</v>
      </c>
      <c r="G237" s="18" t="s">
        <v>210</v>
      </c>
      <c r="H237" s="25" t="s">
        <v>197</v>
      </c>
      <c r="I237" s="25"/>
      <c r="J237" s="25" t="s">
        <v>201</v>
      </c>
      <c r="K237" s="25"/>
      <c r="L237" s="26">
        <f t="shared" si="8"/>
        <v>396000</v>
      </c>
      <c r="M237" s="26"/>
      <c r="N237" s="9"/>
    </row>
    <row r="238" spans="1:14" s="1" customFormat="1" ht="14.1" customHeight="1" thickBot="1">
      <c r="A238" s="23" t="s">
        <v>202</v>
      </c>
      <c r="B238" s="23"/>
      <c r="C238" s="24" t="s">
        <v>10</v>
      </c>
      <c r="D238" s="24"/>
      <c r="E238" s="24"/>
      <c r="F238" s="17" t="s">
        <v>217</v>
      </c>
      <c r="G238" s="18" t="s">
        <v>210</v>
      </c>
      <c r="H238" s="25" t="s">
        <v>197</v>
      </c>
      <c r="I238" s="25"/>
      <c r="J238" s="25" t="s">
        <v>203</v>
      </c>
      <c r="K238" s="25"/>
      <c r="L238" s="26">
        <f t="shared" si="8"/>
        <v>396000</v>
      </c>
      <c r="M238" s="26"/>
      <c r="N238" s="10"/>
    </row>
    <row r="239" spans="1:14" s="1" customFormat="1" ht="15" customHeight="1" thickBot="1">
      <c r="A239" s="27" t="s">
        <v>204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8">
        <f>65465182.23</f>
        <v>65465182.229999997</v>
      </c>
      <c r="M239" s="28"/>
      <c r="N239" s="11">
        <f>N8</f>
        <v>487976.83</v>
      </c>
    </row>
    <row r="240" spans="1:14" s="1" customFormat="1" ht="14.1" customHeight="1">
      <c r="A240" s="21" t="s">
        <v>1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s="1" customFormat="1" ht="14.1" customHeight="1">
      <c r="A241" s="21" t="s">
        <v>1</v>
      </c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s="1" customFormat="1" ht="14.1" customHeight="1">
      <c r="A242" s="21" t="s">
        <v>1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s="1" customFormat="1" ht="14.1" customHeight="1">
      <c r="A243" s="22" t="s">
        <v>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1:13" s="1" customFormat="1" ht="6" customHeight="1">
      <c r="A244" s="22" t="s">
        <v>1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 s="1" customFormat="1" ht="14.1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</sheetData>
  <mergeCells count="1179">
    <mergeCell ref="A2:N2"/>
    <mergeCell ref="A3:N3"/>
    <mergeCell ref="A9:B9"/>
    <mergeCell ref="C9:E9"/>
    <mergeCell ref="H9:I9"/>
    <mergeCell ref="J9:K9"/>
    <mergeCell ref="L9:M9"/>
    <mergeCell ref="L5:M6"/>
    <mergeCell ref="A7:B7"/>
    <mergeCell ref="C7:E7"/>
    <mergeCell ref="H7:I7"/>
    <mergeCell ref="J7:K7"/>
    <mergeCell ref="L7:M7"/>
    <mergeCell ref="A4:M4"/>
    <mergeCell ref="A5:B6"/>
    <mergeCell ref="C5:K5"/>
    <mergeCell ref="C6:E6"/>
    <mergeCell ref="H6:I6"/>
    <mergeCell ref="J6:K6"/>
    <mergeCell ref="A8:B8"/>
    <mergeCell ref="C8:E8"/>
    <mergeCell ref="H8:I8"/>
    <mergeCell ref="J8:K8"/>
    <mergeCell ref="L8:M8"/>
    <mergeCell ref="N5:N6"/>
    <mergeCell ref="A12:B12"/>
    <mergeCell ref="C12:E12"/>
    <mergeCell ref="H12:I12"/>
    <mergeCell ref="J12:K12"/>
    <mergeCell ref="L12:M12"/>
    <mergeCell ref="A13:B13"/>
    <mergeCell ref="C13:E13"/>
    <mergeCell ref="H13:I13"/>
    <mergeCell ref="J13:K13"/>
    <mergeCell ref="L13:M13"/>
    <mergeCell ref="A10:B10"/>
    <mergeCell ref="C10:E10"/>
    <mergeCell ref="H10:I10"/>
    <mergeCell ref="J10:K10"/>
    <mergeCell ref="L10:M10"/>
    <mergeCell ref="A11:B11"/>
    <mergeCell ref="C11:E11"/>
    <mergeCell ref="H11:I11"/>
    <mergeCell ref="J11:K11"/>
    <mergeCell ref="L11:M11"/>
    <mergeCell ref="A16:B16"/>
    <mergeCell ref="C16:E16"/>
    <mergeCell ref="H16:I16"/>
    <mergeCell ref="J16:K16"/>
    <mergeCell ref="L16:M16"/>
    <mergeCell ref="A17:B17"/>
    <mergeCell ref="C17:E17"/>
    <mergeCell ref="H17:I17"/>
    <mergeCell ref="J17:K17"/>
    <mergeCell ref="L17:M17"/>
    <mergeCell ref="A14:B14"/>
    <mergeCell ref="C14:E14"/>
    <mergeCell ref="H14:I14"/>
    <mergeCell ref="J14:K14"/>
    <mergeCell ref="L14:M14"/>
    <mergeCell ref="A15:B15"/>
    <mergeCell ref="C15:E15"/>
    <mergeCell ref="H15:I15"/>
    <mergeCell ref="J15:K15"/>
    <mergeCell ref="L15:M15"/>
    <mergeCell ref="A20:B20"/>
    <mergeCell ref="C20:E20"/>
    <mergeCell ref="H20:I20"/>
    <mergeCell ref="J20:K20"/>
    <mergeCell ref="L20:M20"/>
    <mergeCell ref="A21:B21"/>
    <mergeCell ref="C21:E21"/>
    <mergeCell ref="H21:I21"/>
    <mergeCell ref="J21:K21"/>
    <mergeCell ref="L21:M21"/>
    <mergeCell ref="A18:B18"/>
    <mergeCell ref="C18:E18"/>
    <mergeCell ref="H18:I18"/>
    <mergeCell ref="J18:K18"/>
    <mergeCell ref="L18:M18"/>
    <mergeCell ref="A19:B19"/>
    <mergeCell ref="C19:E19"/>
    <mergeCell ref="H19:I19"/>
    <mergeCell ref="J19:K19"/>
    <mergeCell ref="L19:M19"/>
    <mergeCell ref="A24:B24"/>
    <mergeCell ref="C24:E24"/>
    <mergeCell ref="H24:I24"/>
    <mergeCell ref="J24:K24"/>
    <mergeCell ref="L24:M24"/>
    <mergeCell ref="A25:B25"/>
    <mergeCell ref="C25:E25"/>
    <mergeCell ref="H25:I25"/>
    <mergeCell ref="J25:K25"/>
    <mergeCell ref="L25:M25"/>
    <mergeCell ref="A22:B22"/>
    <mergeCell ref="C22:E22"/>
    <mergeCell ref="H22:I22"/>
    <mergeCell ref="J22:K22"/>
    <mergeCell ref="L22:M22"/>
    <mergeCell ref="A23:B23"/>
    <mergeCell ref="C23:E23"/>
    <mergeCell ref="H23:I23"/>
    <mergeCell ref="J23:K23"/>
    <mergeCell ref="L23:M23"/>
    <mergeCell ref="A28:B28"/>
    <mergeCell ref="C28:E28"/>
    <mergeCell ref="H28:I28"/>
    <mergeCell ref="J28:K28"/>
    <mergeCell ref="L28:M28"/>
    <mergeCell ref="A29:B29"/>
    <mergeCell ref="C29:E29"/>
    <mergeCell ref="H29:I29"/>
    <mergeCell ref="J29:K29"/>
    <mergeCell ref="L29:M29"/>
    <mergeCell ref="A26:B26"/>
    <mergeCell ref="C26:E26"/>
    <mergeCell ref="H26:I26"/>
    <mergeCell ref="J26:K26"/>
    <mergeCell ref="L26:M26"/>
    <mergeCell ref="A27:B27"/>
    <mergeCell ref="C27:E27"/>
    <mergeCell ref="H27:I27"/>
    <mergeCell ref="J27:K27"/>
    <mergeCell ref="L27:M27"/>
    <mergeCell ref="A32:B32"/>
    <mergeCell ref="C32:E32"/>
    <mergeCell ref="H32:I32"/>
    <mergeCell ref="J32:K32"/>
    <mergeCell ref="L32:M32"/>
    <mergeCell ref="A33:B33"/>
    <mergeCell ref="C33:E33"/>
    <mergeCell ref="H33:I33"/>
    <mergeCell ref="J33:K33"/>
    <mergeCell ref="L33:M33"/>
    <mergeCell ref="A30:B30"/>
    <mergeCell ref="C30:E30"/>
    <mergeCell ref="H30:I30"/>
    <mergeCell ref="J30:K30"/>
    <mergeCell ref="L30:M30"/>
    <mergeCell ref="A31:B31"/>
    <mergeCell ref="C31:E31"/>
    <mergeCell ref="H31:I31"/>
    <mergeCell ref="J31:K31"/>
    <mergeCell ref="L31:M31"/>
    <mergeCell ref="A36:B36"/>
    <mergeCell ref="C36:E36"/>
    <mergeCell ref="H36:I36"/>
    <mergeCell ref="J36:K36"/>
    <mergeCell ref="L36:M36"/>
    <mergeCell ref="A37:B37"/>
    <mergeCell ref="C37:E37"/>
    <mergeCell ref="H37:I37"/>
    <mergeCell ref="J37:K37"/>
    <mergeCell ref="L37:M37"/>
    <mergeCell ref="A34:B34"/>
    <mergeCell ref="C34:E34"/>
    <mergeCell ref="H34:I34"/>
    <mergeCell ref="J34:K34"/>
    <mergeCell ref="L34:M34"/>
    <mergeCell ref="A35:B35"/>
    <mergeCell ref="C35:E35"/>
    <mergeCell ref="H35:I35"/>
    <mergeCell ref="J35:K35"/>
    <mergeCell ref="L35:M35"/>
    <mergeCell ref="A40:B40"/>
    <mergeCell ref="C40:E40"/>
    <mergeCell ref="H40:I40"/>
    <mergeCell ref="J40:K40"/>
    <mergeCell ref="L40:M40"/>
    <mergeCell ref="A41:B41"/>
    <mergeCell ref="C41:E41"/>
    <mergeCell ref="H41:I41"/>
    <mergeCell ref="J41:K41"/>
    <mergeCell ref="L41:M41"/>
    <mergeCell ref="A38:B38"/>
    <mergeCell ref="C38:E38"/>
    <mergeCell ref="H38:I38"/>
    <mergeCell ref="J38:K38"/>
    <mergeCell ref="L38:M38"/>
    <mergeCell ref="A39:B39"/>
    <mergeCell ref="C39:E39"/>
    <mergeCell ref="H39:I39"/>
    <mergeCell ref="J39:K39"/>
    <mergeCell ref="L39:M39"/>
    <mergeCell ref="A44:B44"/>
    <mergeCell ref="C44:E44"/>
    <mergeCell ref="H44:I44"/>
    <mergeCell ref="J44:K44"/>
    <mergeCell ref="L44:M44"/>
    <mergeCell ref="A45:B45"/>
    <mergeCell ref="C45:E45"/>
    <mergeCell ref="H45:I45"/>
    <mergeCell ref="J45:K45"/>
    <mergeCell ref="L45:M45"/>
    <mergeCell ref="A42:B42"/>
    <mergeCell ref="C42:E42"/>
    <mergeCell ref="H42:I42"/>
    <mergeCell ref="J42:K42"/>
    <mergeCell ref="L42:M42"/>
    <mergeCell ref="A43:B43"/>
    <mergeCell ref="C43:E43"/>
    <mergeCell ref="H43:I43"/>
    <mergeCell ref="J43:K43"/>
    <mergeCell ref="L43:M43"/>
    <mergeCell ref="A48:B48"/>
    <mergeCell ref="C48:E48"/>
    <mergeCell ref="H48:I48"/>
    <mergeCell ref="J48:K48"/>
    <mergeCell ref="L48:M48"/>
    <mergeCell ref="A49:B49"/>
    <mergeCell ref="C49:E49"/>
    <mergeCell ref="H49:I49"/>
    <mergeCell ref="J49:K49"/>
    <mergeCell ref="L49:M49"/>
    <mergeCell ref="A46:B46"/>
    <mergeCell ref="C46:E46"/>
    <mergeCell ref="H46:I46"/>
    <mergeCell ref="J46:K46"/>
    <mergeCell ref="L46:M46"/>
    <mergeCell ref="A47:B47"/>
    <mergeCell ref="C47:E47"/>
    <mergeCell ref="H47:I47"/>
    <mergeCell ref="J47:K47"/>
    <mergeCell ref="L47:M47"/>
    <mergeCell ref="A52:B52"/>
    <mergeCell ref="C52:E52"/>
    <mergeCell ref="H52:I52"/>
    <mergeCell ref="J52:K52"/>
    <mergeCell ref="L52:M52"/>
    <mergeCell ref="A53:B53"/>
    <mergeCell ref="C53:E53"/>
    <mergeCell ref="H53:I53"/>
    <mergeCell ref="J53:K53"/>
    <mergeCell ref="L53:M53"/>
    <mergeCell ref="A50:B50"/>
    <mergeCell ref="C50:E50"/>
    <mergeCell ref="H50:I50"/>
    <mergeCell ref="J50:K50"/>
    <mergeCell ref="L50:M50"/>
    <mergeCell ref="A51:B51"/>
    <mergeCell ref="C51:E51"/>
    <mergeCell ref="H51:I51"/>
    <mergeCell ref="J51:K51"/>
    <mergeCell ref="L51:M51"/>
    <mergeCell ref="A56:B56"/>
    <mergeCell ref="C56:E56"/>
    <mergeCell ref="H56:I56"/>
    <mergeCell ref="J56:K56"/>
    <mergeCell ref="L56:M56"/>
    <mergeCell ref="A57:B57"/>
    <mergeCell ref="C57:E57"/>
    <mergeCell ref="H57:I57"/>
    <mergeCell ref="J57:K57"/>
    <mergeCell ref="L57:M57"/>
    <mergeCell ref="A54:B54"/>
    <mergeCell ref="C54:E54"/>
    <mergeCell ref="H54:I54"/>
    <mergeCell ref="J54:K54"/>
    <mergeCell ref="L54:M54"/>
    <mergeCell ref="A55:B55"/>
    <mergeCell ref="C55:E55"/>
    <mergeCell ref="H55:I55"/>
    <mergeCell ref="J55:K55"/>
    <mergeCell ref="L55:M55"/>
    <mergeCell ref="A60:B60"/>
    <mergeCell ref="C60:E60"/>
    <mergeCell ref="H60:I60"/>
    <mergeCell ref="J60:K60"/>
    <mergeCell ref="L60:M60"/>
    <mergeCell ref="A61:B61"/>
    <mergeCell ref="C61:E61"/>
    <mergeCell ref="H61:I61"/>
    <mergeCell ref="J61:K61"/>
    <mergeCell ref="L61:M61"/>
    <mergeCell ref="A58:B58"/>
    <mergeCell ref="C58:E58"/>
    <mergeCell ref="H58:I58"/>
    <mergeCell ref="J58:K58"/>
    <mergeCell ref="L58:M58"/>
    <mergeCell ref="A59:B59"/>
    <mergeCell ref="C59:E59"/>
    <mergeCell ref="H59:I59"/>
    <mergeCell ref="J59:K59"/>
    <mergeCell ref="L59:M59"/>
    <mergeCell ref="A64:B64"/>
    <mergeCell ref="C64:E64"/>
    <mergeCell ref="H64:I64"/>
    <mergeCell ref="J64:K64"/>
    <mergeCell ref="L64:M64"/>
    <mergeCell ref="A65:B65"/>
    <mergeCell ref="C65:E65"/>
    <mergeCell ref="H65:I65"/>
    <mergeCell ref="J65:K65"/>
    <mergeCell ref="L65:M65"/>
    <mergeCell ref="A62:B62"/>
    <mergeCell ref="C62:E62"/>
    <mergeCell ref="H62:I62"/>
    <mergeCell ref="J62:K62"/>
    <mergeCell ref="L62:M62"/>
    <mergeCell ref="A63:B63"/>
    <mergeCell ref="C63:E63"/>
    <mergeCell ref="H63:I63"/>
    <mergeCell ref="J63:K63"/>
    <mergeCell ref="L63:M63"/>
    <mergeCell ref="A68:B68"/>
    <mergeCell ref="C68:E68"/>
    <mergeCell ref="H68:I68"/>
    <mergeCell ref="J68:K68"/>
    <mergeCell ref="L68:M68"/>
    <mergeCell ref="A69:B69"/>
    <mergeCell ref="C69:E69"/>
    <mergeCell ref="H69:I69"/>
    <mergeCell ref="J69:K69"/>
    <mergeCell ref="L69:M69"/>
    <mergeCell ref="A66:B66"/>
    <mergeCell ref="C66:E66"/>
    <mergeCell ref="H66:I66"/>
    <mergeCell ref="J66:K66"/>
    <mergeCell ref="L66:M66"/>
    <mergeCell ref="A67:B67"/>
    <mergeCell ref="C67:E67"/>
    <mergeCell ref="H67:I67"/>
    <mergeCell ref="J67:K67"/>
    <mergeCell ref="L67:M67"/>
    <mergeCell ref="A72:B72"/>
    <mergeCell ref="C72:E72"/>
    <mergeCell ref="H72:I72"/>
    <mergeCell ref="J72:K72"/>
    <mergeCell ref="L72:M72"/>
    <mergeCell ref="A73:B73"/>
    <mergeCell ref="C73:E73"/>
    <mergeCell ref="H73:I73"/>
    <mergeCell ref="J73:K73"/>
    <mergeCell ref="L73:M73"/>
    <mergeCell ref="A70:B70"/>
    <mergeCell ref="C70:E70"/>
    <mergeCell ref="H70:I70"/>
    <mergeCell ref="J70:K70"/>
    <mergeCell ref="L70:M70"/>
    <mergeCell ref="A71:B71"/>
    <mergeCell ref="C71:E71"/>
    <mergeCell ref="H71:I71"/>
    <mergeCell ref="J71:K71"/>
    <mergeCell ref="L71:M71"/>
    <mergeCell ref="A76:B76"/>
    <mergeCell ref="C76:E76"/>
    <mergeCell ref="H76:I76"/>
    <mergeCell ref="J76:K76"/>
    <mergeCell ref="L76:M76"/>
    <mergeCell ref="A77:B77"/>
    <mergeCell ref="C77:E77"/>
    <mergeCell ref="H77:I77"/>
    <mergeCell ref="J77:K77"/>
    <mergeCell ref="L77:M77"/>
    <mergeCell ref="A74:B74"/>
    <mergeCell ref="C74:E74"/>
    <mergeCell ref="H74:I74"/>
    <mergeCell ref="J74:K74"/>
    <mergeCell ref="L74:M74"/>
    <mergeCell ref="A75:B75"/>
    <mergeCell ref="C75:E75"/>
    <mergeCell ref="H75:I75"/>
    <mergeCell ref="J75:K75"/>
    <mergeCell ref="L75:M75"/>
    <mergeCell ref="A80:B80"/>
    <mergeCell ref="C80:E80"/>
    <mergeCell ref="H80:I80"/>
    <mergeCell ref="J80:K80"/>
    <mergeCell ref="L80:M80"/>
    <mergeCell ref="A81:B81"/>
    <mergeCell ref="C81:E81"/>
    <mergeCell ref="H81:I81"/>
    <mergeCell ref="J81:K81"/>
    <mergeCell ref="L81:M81"/>
    <mergeCell ref="A78:B78"/>
    <mergeCell ref="C78:E78"/>
    <mergeCell ref="H78:I78"/>
    <mergeCell ref="J78:K78"/>
    <mergeCell ref="L78:M78"/>
    <mergeCell ref="A79:B79"/>
    <mergeCell ref="C79:E79"/>
    <mergeCell ref="H79:I79"/>
    <mergeCell ref="J79:K79"/>
    <mergeCell ref="L79:M79"/>
    <mergeCell ref="A84:B84"/>
    <mergeCell ref="C84:E84"/>
    <mergeCell ref="H84:I84"/>
    <mergeCell ref="J84:K84"/>
    <mergeCell ref="L84:M84"/>
    <mergeCell ref="A85:B85"/>
    <mergeCell ref="C85:E85"/>
    <mergeCell ref="H85:I85"/>
    <mergeCell ref="J85:K85"/>
    <mergeCell ref="L85:M85"/>
    <mergeCell ref="A82:B82"/>
    <mergeCell ref="C82:E82"/>
    <mergeCell ref="H82:I82"/>
    <mergeCell ref="J82:K82"/>
    <mergeCell ref="L82:M82"/>
    <mergeCell ref="A83:B83"/>
    <mergeCell ref="C83:E83"/>
    <mergeCell ref="H83:I83"/>
    <mergeCell ref="J83:K83"/>
    <mergeCell ref="L83:M83"/>
    <mergeCell ref="A88:B88"/>
    <mergeCell ref="C88:E88"/>
    <mergeCell ref="H88:I88"/>
    <mergeCell ref="J88:K88"/>
    <mergeCell ref="L88:M88"/>
    <mergeCell ref="A89:B89"/>
    <mergeCell ref="C89:E89"/>
    <mergeCell ref="H89:I89"/>
    <mergeCell ref="J89:K89"/>
    <mergeCell ref="L89:M89"/>
    <mergeCell ref="A86:B86"/>
    <mergeCell ref="C86:E86"/>
    <mergeCell ref="H86:I86"/>
    <mergeCell ref="J86:K86"/>
    <mergeCell ref="L86:M86"/>
    <mergeCell ref="A87:B87"/>
    <mergeCell ref="C87:E87"/>
    <mergeCell ref="H87:I87"/>
    <mergeCell ref="J87:K87"/>
    <mergeCell ref="L87:M87"/>
    <mergeCell ref="A92:B92"/>
    <mergeCell ref="C92:E92"/>
    <mergeCell ref="H92:I92"/>
    <mergeCell ref="J92:K92"/>
    <mergeCell ref="L92:M92"/>
    <mergeCell ref="A93:B93"/>
    <mergeCell ref="C93:E93"/>
    <mergeCell ref="H93:I93"/>
    <mergeCell ref="J93:K93"/>
    <mergeCell ref="L93:M93"/>
    <mergeCell ref="A90:B90"/>
    <mergeCell ref="C90:E90"/>
    <mergeCell ref="H90:I90"/>
    <mergeCell ref="J90:K90"/>
    <mergeCell ref="L90:M90"/>
    <mergeCell ref="A91:B91"/>
    <mergeCell ref="C91:E91"/>
    <mergeCell ref="H91:I91"/>
    <mergeCell ref="J91:K91"/>
    <mergeCell ref="L91:M91"/>
    <mergeCell ref="A96:B96"/>
    <mergeCell ref="C96:E96"/>
    <mergeCell ref="H96:I96"/>
    <mergeCell ref="J96:K96"/>
    <mergeCell ref="L96:M96"/>
    <mergeCell ref="A97:B97"/>
    <mergeCell ref="C97:E97"/>
    <mergeCell ref="H97:I97"/>
    <mergeCell ref="J97:K97"/>
    <mergeCell ref="L97:M97"/>
    <mergeCell ref="A94:B94"/>
    <mergeCell ref="C94:E94"/>
    <mergeCell ref="H94:I94"/>
    <mergeCell ref="J94:K94"/>
    <mergeCell ref="L94:M94"/>
    <mergeCell ref="A95:B95"/>
    <mergeCell ref="C95:E95"/>
    <mergeCell ref="H95:I95"/>
    <mergeCell ref="J95:K95"/>
    <mergeCell ref="L95:M95"/>
    <mergeCell ref="A100:B100"/>
    <mergeCell ref="C100:E100"/>
    <mergeCell ref="H100:I100"/>
    <mergeCell ref="J100:K100"/>
    <mergeCell ref="L100:M100"/>
    <mergeCell ref="A101:B101"/>
    <mergeCell ref="C101:E101"/>
    <mergeCell ref="H101:I101"/>
    <mergeCell ref="J101:K101"/>
    <mergeCell ref="L101:M101"/>
    <mergeCell ref="A98:B98"/>
    <mergeCell ref="C98:E98"/>
    <mergeCell ref="H98:I98"/>
    <mergeCell ref="J98:K98"/>
    <mergeCell ref="L98:M98"/>
    <mergeCell ref="A99:B99"/>
    <mergeCell ref="C99:E99"/>
    <mergeCell ref="H99:I99"/>
    <mergeCell ref="J99:K99"/>
    <mergeCell ref="L99:M99"/>
    <mergeCell ref="A104:B104"/>
    <mergeCell ref="C104:E104"/>
    <mergeCell ref="H104:I104"/>
    <mergeCell ref="J104:K104"/>
    <mergeCell ref="L104:M104"/>
    <mergeCell ref="A105:B105"/>
    <mergeCell ref="C105:E105"/>
    <mergeCell ref="H105:I105"/>
    <mergeCell ref="J105:K105"/>
    <mergeCell ref="L105:M105"/>
    <mergeCell ref="A102:B102"/>
    <mergeCell ref="C102:E102"/>
    <mergeCell ref="H102:I102"/>
    <mergeCell ref="J102:K102"/>
    <mergeCell ref="L102:M102"/>
    <mergeCell ref="A103:B103"/>
    <mergeCell ref="C103:E103"/>
    <mergeCell ref="H103:I103"/>
    <mergeCell ref="J103:K103"/>
    <mergeCell ref="L103:M103"/>
    <mergeCell ref="A108:B108"/>
    <mergeCell ref="C108:E108"/>
    <mergeCell ref="H108:I108"/>
    <mergeCell ref="J108:K108"/>
    <mergeCell ref="L108:M108"/>
    <mergeCell ref="A109:B109"/>
    <mergeCell ref="C109:E109"/>
    <mergeCell ref="H109:I109"/>
    <mergeCell ref="J109:K109"/>
    <mergeCell ref="L109:M109"/>
    <mergeCell ref="A106:B106"/>
    <mergeCell ref="C106:E106"/>
    <mergeCell ref="H106:I106"/>
    <mergeCell ref="J106:K106"/>
    <mergeCell ref="L106:M106"/>
    <mergeCell ref="A107:B107"/>
    <mergeCell ref="C107:E107"/>
    <mergeCell ref="H107:I107"/>
    <mergeCell ref="J107:K107"/>
    <mergeCell ref="L107:M107"/>
    <mergeCell ref="A112:B112"/>
    <mergeCell ref="C112:E112"/>
    <mergeCell ref="H112:I112"/>
    <mergeCell ref="J112:K112"/>
    <mergeCell ref="L112:M112"/>
    <mergeCell ref="A113:B113"/>
    <mergeCell ref="C113:E113"/>
    <mergeCell ref="H113:I113"/>
    <mergeCell ref="J113:K113"/>
    <mergeCell ref="L113:M113"/>
    <mergeCell ref="A110:B110"/>
    <mergeCell ref="C110:E110"/>
    <mergeCell ref="H110:I110"/>
    <mergeCell ref="J110:K110"/>
    <mergeCell ref="L110:M110"/>
    <mergeCell ref="A111:B111"/>
    <mergeCell ref="C111:E111"/>
    <mergeCell ref="H111:I111"/>
    <mergeCell ref="J111:K111"/>
    <mergeCell ref="L111:M111"/>
    <mergeCell ref="A116:B116"/>
    <mergeCell ref="C116:E116"/>
    <mergeCell ref="H116:I116"/>
    <mergeCell ref="J116:K116"/>
    <mergeCell ref="L116:M116"/>
    <mergeCell ref="A117:B117"/>
    <mergeCell ref="C117:E117"/>
    <mergeCell ref="H117:I117"/>
    <mergeCell ref="J117:K117"/>
    <mergeCell ref="L117:M117"/>
    <mergeCell ref="A114:B114"/>
    <mergeCell ref="C114:E114"/>
    <mergeCell ref="H114:I114"/>
    <mergeCell ref="J114:K114"/>
    <mergeCell ref="L114:M114"/>
    <mergeCell ref="A115:B115"/>
    <mergeCell ref="C115:E115"/>
    <mergeCell ref="H115:I115"/>
    <mergeCell ref="J115:K115"/>
    <mergeCell ref="L115:M115"/>
    <mergeCell ref="A120:B120"/>
    <mergeCell ref="C120:E120"/>
    <mergeCell ref="H120:I120"/>
    <mergeCell ref="J120:K120"/>
    <mergeCell ref="L120:M120"/>
    <mergeCell ref="A121:B121"/>
    <mergeCell ref="C121:E121"/>
    <mergeCell ref="H121:I121"/>
    <mergeCell ref="J121:K121"/>
    <mergeCell ref="L121:M121"/>
    <mergeCell ref="A118:B118"/>
    <mergeCell ref="C118:E118"/>
    <mergeCell ref="H118:I118"/>
    <mergeCell ref="J118:K118"/>
    <mergeCell ref="L118:M118"/>
    <mergeCell ref="A119:B119"/>
    <mergeCell ref="C119:E119"/>
    <mergeCell ref="H119:I119"/>
    <mergeCell ref="J119:K119"/>
    <mergeCell ref="L119:M119"/>
    <mergeCell ref="A124:B124"/>
    <mergeCell ref="C124:E124"/>
    <mergeCell ref="H124:I124"/>
    <mergeCell ref="J124:K124"/>
    <mergeCell ref="L124:M124"/>
    <mergeCell ref="A125:B125"/>
    <mergeCell ref="C125:E125"/>
    <mergeCell ref="H125:I125"/>
    <mergeCell ref="J125:K125"/>
    <mergeCell ref="L125:M125"/>
    <mergeCell ref="A122:B122"/>
    <mergeCell ref="C122:E122"/>
    <mergeCell ref="H122:I122"/>
    <mergeCell ref="J122:K122"/>
    <mergeCell ref="L122:M122"/>
    <mergeCell ref="A123:B123"/>
    <mergeCell ref="C123:E123"/>
    <mergeCell ref="H123:I123"/>
    <mergeCell ref="J123:K123"/>
    <mergeCell ref="L123:M123"/>
    <mergeCell ref="A128:B128"/>
    <mergeCell ref="C128:E128"/>
    <mergeCell ref="H128:I128"/>
    <mergeCell ref="J128:K128"/>
    <mergeCell ref="L128:M128"/>
    <mergeCell ref="A129:B129"/>
    <mergeCell ref="C129:E129"/>
    <mergeCell ref="H129:I129"/>
    <mergeCell ref="J129:K129"/>
    <mergeCell ref="L129:M129"/>
    <mergeCell ref="A126:B126"/>
    <mergeCell ref="C126:E126"/>
    <mergeCell ref="H126:I126"/>
    <mergeCell ref="J126:K126"/>
    <mergeCell ref="L126:M126"/>
    <mergeCell ref="A127:B127"/>
    <mergeCell ref="C127:E127"/>
    <mergeCell ref="H127:I127"/>
    <mergeCell ref="J127:K127"/>
    <mergeCell ref="L127:M127"/>
    <mergeCell ref="A132:B132"/>
    <mergeCell ref="C132:E132"/>
    <mergeCell ref="H132:I132"/>
    <mergeCell ref="J132:K132"/>
    <mergeCell ref="L132:M132"/>
    <mergeCell ref="A133:B133"/>
    <mergeCell ref="C133:E133"/>
    <mergeCell ref="H133:I133"/>
    <mergeCell ref="J133:K133"/>
    <mergeCell ref="L133:M133"/>
    <mergeCell ref="A130:B130"/>
    <mergeCell ref="C130:E130"/>
    <mergeCell ref="H130:I130"/>
    <mergeCell ref="J130:K130"/>
    <mergeCell ref="L130:M130"/>
    <mergeCell ref="A131:B131"/>
    <mergeCell ref="C131:E131"/>
    <mergeCell ref="H131:I131"/>
    <mergeCell ref="J131:K131"/>
    <mergeCell ref="L131:M131"/>
    <mergeCell ref="A136:B136"/>
    <mergeCell ref="C136:E136"/>
    <mergeCell ref="H136:I136"/>
    <mergeCell ref="J136:K136"/>
    <mergeCell ref="L136:M136"/>
    <mergeCell ref="A137:B137"/>
    <mergeCell ref="C137:E137"/>
    <mergeCell ref="H137:I137"/>
    <mergeCell ref="J137:K137"/>
    <mergeCell ref="L137:M137"/>
    <mergeCell ref="A134:B134"/>
    <mergeCell ref="C134:E134"/>
    <mergeCell ref="H134:I134"/>
    <mergeCell ref="J134:K134"/>
    <mergeCell ref="L134:M134"/>
    <mergeCell ref="A135:B135"/>
    <mergeCell ref="C135:E135"/>
    <mergeCell ref="H135:I135"/>
    <mergeCell ref="J135:K135"/>
    <mergeCell ref="L135:M135"/>
    <mergeCell ref="A140:B140"/>
    <mergeCell ref="C140:E140"/>
    <mergeCell ref="H140:I140"/>
    <mergeCell ref="J140:K140"/>
    <mergeCell ref="L140:M140"/>
    <mergeCell ref="A141:B141"/>
    <mergeCell ref="C141:E141"/>
    <mergeCell ref="H141:I141"/>
    <mergeCell ref="J141:K141"/>
    <mergeCell ref="L141:M141"/>
    <mergeCell ref="A138:B138"/>
    <mergeCell ref="C138:E138"/>
    <mergeCell ref="H138:I138"/>
    <mergeCell ref="J138:K138"/>
    <mergeCell ref="L138:M138"/>
    <mergeCell ref="A139:B139"/>
    <mergeCell ref="C139:E139"/>
    <mergeCell ref="H139:I139"/>
    <mergeCell ref="J139:K139"/>
    <mergeCell ref="L139:M139"/>
    <mergeCell ref="A144:B144"/>
    <mergeCell ref="C144:E144"/>
    <mergeCell ref="H144:I144"/>
    <mergeCell ref="J144:K144"/>
    <mergeCell ref="L144:M144"/>
    <mergeCell ref="A145:B145"/>
    <mergeCell ref="C145:E145"/>
    <mergeCell ref="H145:I145"/>
    <mergeCell ref="J145:K145"/>
    <mergeCell ref="L145:M145"/>
    <mergeCell ref="A142:B142"/>
    <mergeCell ref="C142:E142"/>
    <mergeCell ref="H142:I142"/>
    <mergeCell ref="J142:K142"/>
    <mergeCell ref="L142:M142"/>
    <mergeCell ref="A143:B143"/>
    <mergeCell ref="C143:E143"/>
    <mergeCell ref="H143:I143"/>
    <mergeCell ref="J143:K143"/>
    <mergeCell ref="L143:M143"/>
    <mergeCell ref="A148:B148"/>
    <mergeCell ref="C148:E148"/>
    <mergeCell ref="H148:I148"/>
    <mergeCell ref="J148:K148"/>
    <mergeCell ref="L148:M148"/>
    <mergeCell ref="A149:B149"/>
    <mergeCell ref="C149:E149"/>
    <mergeCell ref="H149:I149"/>
    <mergeCell ref="J149:K149"/>
    <mergeCell ref="L149:M149"/>
    <mergeCell ref="A146:B146"/>
    <mergeCell ref="C146:E146"/>
    <mergeCell ref="H146:I146"/>
    <mergeCell ref="J146:K146"/>
    <mergeCell ref="L146:M146"/>
    <mergeCell ref="A147:B147"/>
    <mergeCell ref="C147:E147"/>
    <mergeCell ref="H147:I147"/>
    <mergeCell ref="J147:K147"/>
    <mergeCell ref="L147:M147"/>
    <mergeCell ref="A152:B152"/>
    <mergeCell ref="C152:E152"/>
    <mergeCell ref="H152:I152"/>
    <mergeCell ref="J152:K152"/>
    <mergeCell ref="L152:M152"/>
    <mergeCell ref="A153:B153"/>
    <mergeCell ref="C153:E153"/>
    <mergeCell ref="H153:I153"/>
    <mergeCell ref="J153:K153"/>
    <mergeCell ref="L153:M153"/>
    <mergeCell ref="A150:B150"/>
    <mergeCell ref="C150:E150"/>
    <mergeCell ref="H150:I150"/>
    <mergeCell ref="J150:K150"/>
    <mergeCell ref="L150:M150"/>
    <mergeCell ref="A151:B151"/>
    <mergeCell ref="C151:E151"/>
    <mergeCell ref="H151:I151"/>
    <mergeCell ref="J151:K151"/>
    <mergeCell ref="L151:M151"/>
    <mergeCell ref="A156:B156"/>
    <mergeCell ref="C156:E156"/>
    <mergeCell ref="H156:I156"/>
    <mergeCell ref="J156:K156"/>
    <mergeCell ref="L156:M156"/>
    <mergeCell ref="A157:B157"/>
    <mergeCell ref="C157:E157"/>
    <mergeCell ref="H157:I157"/>
    <mergeCell ref="J157:K157"/>
    <mergeCell ref="L157:M157"/>
    <mergeCell ref="A154:B154"/>
    <mergeCell ref="C154:E154"/>
    <mergeCell ref="H154:I154"/>
    <mergeCell ref="J154:K154"/>
    <mergeCell ref="L154:M154"/>
    <mergeCell ref="A155:B155"/>
    <mergeCell ref="C155:E155"/>
    <mergeCell ref="H155:I155"/>
    <mergeCell ref="J155:K155"/>
    <mergeCell ref="L155:M155"/>
    <mergeCell ref="A160:B160"/>
    <mergeCell ref="C160:E160"/>
    <mergeCell ref="H160:I160"/>
    <mergeCell ref="J160:K160"/>
    <mergeCell ref="L160:M160"/>
    <mergeCell ref="A161:B161"/>
    <mergeCell ref="C161:E161"/>
    <mergeCell ref="H161:I161"/>
    <mergeCell ref="J161:K161"/>
    <mergeCell ref="L161:M161"/>
    <mergeCell ref="A158:B158"/>
    <mergeCell ref="C158:E158"/>
    <mergeCell ref="H158:I158"/>
    <mergeCell ref="J158:K158"/>
    <mergeCell ref="L158:M158"/>
    <mergeCell ref="A159:B159"/>
    <mergeCell ref="C159:E159"/>
    <mergeCell ref="H159:I159"/>
    <mergeCell ref="J159:K159"/>
    <mergeCell ref="L159:M159"/>
    <mergeCell ref="A164:B164"/>
    <mergeCell ref="C164:E164"/>
    <mergeCell ref="H164:I164"/>
    <mergeCell ref="J164:K164"/>
    <mergeCell ref="L164:M164"/>
    <mergeCell ref="A165:B165"/>
    <mergeCell ref="C165:E165"/>
    <mergeCell ref="H165:I165"/>
    <mergeCell ref="J165:K165"/>
    <mergeCell ref="L165:M165"/>
    <mergeCell ref="A162:B162"/>
    <mergeCell ref="C162:E162"/>
    <mergeCell ref="H162:I162"/>
    <mergeCell ref="J162:K162"/>
    <mergeCell ref="L162:M162"/>
    <mergeCell ref="A163:B163"/>
    <mergeCell ref="C163:E163"/>
    <mergeCell ref="H163:I163"/>
    <mergeCell ref="J163:K163"/>
    <mergeCell ref="L163:M163"/>
    <mergeCell ref="A168:B168"/>
    <mergeCell ref="C168:E168"/>
    <mergeCell ref="H168:I168"/>
    <mergeCell ref="J168:K168"/>
    <mergeCell ref="L168:M168"/>
    <mergeCell ref="A169:B169"/>
    <mergeCell ref="C169:E169"/>
    <mergeCell ref="H169:I169"/>
    <mergeCell ref="J169:K169"/>
    <mergeCell ref="L169:M169"/>
    <mergeCell ref="A166:B166"/>
    <mergeCell ref="C166:E166"/>
    <mergeCell ref="H166:I166"/>
    <mergeCell ref="J166:K166"/>
    <mergeCell ref="L166:M166"/>
    <mergeCell ref="A167:B167"/>
    <mergeCell ref="C167:E167"/>
    <mergeCell ref="H167:I167"/>
    <mergeCell ref="J167:K167"/>
    <mergeCell ref="L167:M167"/>
    <mergeCell ref="A172:B172"/>
    <mergeCell ref="C172:E172"/>
    <mergeCell ref="H172:I172"/>
    <mergeCell ref="J172:K172"/>
    <mergeCell ref="L172:M172"/>
    <mergeCell ref="A173:B173"/>
    <mergeCell ref="C173:E173"/>
    <mergeCell ref="H173:I173"/>
    <mergeCell ref="J173:K173"/>
    <mergeCell ref="L173:M173"/>
    <mergeCell ref="A170:B170"/>
    <mergeCell ref="C170:E170"/>
    <mergeCell ref="H170:I170"/>
    <mergeCell ref="J170:K170"/>
    <mergeCell ref="L170:M170"/>
    <mergeCell ref="A171:B171"/>
    <mergeCell ref="C171:E171"/>
    <mergeCell ref="H171:I171"/>
    <mergeCell ref="J171:K171"/>
    <mergeCell ref="L171:M171"/>
    <mergeCell ref="A176:B176"/>
    <mergeCell ref="C176:E176"/>
    <mergeCell ref="H176:I176"/>
    <mergeCell ref="J176:K176"/>
    <mergeCell ref="L176:M176"/>
    <mergeCell ref="A177:B177"/>
    <mergeCell ref="C177:E177"/>
    <mergeCell ref="H177:I177"/>
    <mergeCell ref="J177:K177"/>
    <mergeCell ref="L177:M177"/>
    <mergeCell ref="A174:B174"/>
    <mergeCell ref="C174:E174"/>
    <mergeCell ref="H174:I174"/>
    <mergeCell ref="J174:K174"/>
    <mergeCell ref="L174:M174"/>
    <mergeCell ref="A175:B175"/>
    <mergeCell ref="C175:E175"/>
    <mergeCell ref="H175:I175"/>
    <mergeCell ref="J175:K175"/>
    <mergeCell ref="L175:M175"/>
    <mergeCell ref="A180:B180"/>
    <mergeCell ref="C180:E180"/>
    <mergeCell ref="H180:I180"/>
    <mergeCell ref="J180:K180"/>
    <mergeCell ref="L180:M180"/>
    <mergeCell ref="A181:B181"/>
    <mergeCell ref="C181:E181"/>
    <mergeCell ref="H181:I181"/>
    <mergeCell ref="J181:K181"/>
    <mergeCell ref="L181:M181"/>
    <mergeCell ref="A178:B178"/>
    <mergeCell ref="C178:E178"/>
    <mergeCell ref="H178:I178"/>
    <mergeCell ref="J178:K178"/>
    <mergeCell ref="L178:M178"/>
    <mergeCell ref="A179:B179"/>
    <mergeCell ref="C179:E179"/>
    <mergeCell ref="H179:I179"/>
    <mergeCell ref="J179:K179"/>
    <mergeCell ref="L179:M179"/>
    <mergeCell ref="A184:B184"/>
    <mergeCell ref="C184:E184"/>
    <mergeCell ref="H184:I184"/>
    <mergeCell ref="J184:K184"/>
    <mergeCell ref="L184:M184"/>
    <mergeCell ref="A185:B185"/>
    <mergeCell ref="C185:E185"/>
    <mergeCell ref="H185:I185"/>
    <mergeCell ref="J185:K185"/>
    <mergeCell ref="L185:M185"/>
    <mergeCell ref="A182:B182"/>
    <mergeCell ref="C182:E182"/>
    <mergeCell ref="H182:I182"/>
    <mergeCell ref="J182:K182"/>
    <mergeCell ref="L182:M182"/>
    <mergeCell ref="A183:B183"/>
    <mergeCell ref="C183:E183"/>
    <mergeCell ref="H183:I183"/>
    <mergeCell ref="J183:K183"/>
    <mergeCell ref="L183:M183"/>
    <mergeCell ref="A188:B188"/>
    <mergeCell ref="C188:E188"/>
    <mergeCell ref="H188:I188"/>
    <mergeCell ref="J188:K188"/>
    <mergeCell ref="L188:M188"/>
    <mergeCell ref="A189:B189"/>
    <mergeCell ref="C189:E189"/>
    <mergeCell ref="H189:I189"/>
    <mergeCell ref="J189:K189"/>
    <mergeCell ref="L189:M189"/>
    <mergeCell ref="A186:B186"/>
    <mergeCell ref="C186:E186"/>
    <mergeCell ref="H186:I186"/>
    <mergeCell ref="J186:K186"/>
    <mergeCell ref="L186:M186"/>
    <mergeCell ref="A187:B187"/>
    <mergeCell ref="C187:E187"/>
    <mergeCell ref="H187:I187"/>
    <mergeCell ref="J187:K187"/>
    <mergeCell ref="L187:M187"/>
    <mergeCell ref="A192:B192"/>
    <mergeCell ref="C192:E192"/>
    <mergeCell ref="H192:I192"/>
    <mergeCell ref="J192:K192"/>
    <mergeCell ref="L192:M192"/>
    <mergeCell ref="A193:B193"/>
    <mergeCell ref="C193:E193"/>
    <mergeCell ref="H193:I193"/>
    <mergeCell ref="J193:K193"/>
    <mergeCell ref="L193:M193"/>
    <mergeCell ref="A190:B190"/>
    <mergeCell ref="C190:E190"/>
    <mergeCell ref="H190:I190"/>
    <mergeCell ref="J190:K190"/>
    <mergeCell ref="L190:M190"/>
    <mergeCell ref="A191:B191"/>
    <mergeCell ref="C191:E191"/>
    <mergeCell ref="H191:I191"/>
    <mergeCell ref="J191:K191"/>
    <mergeCell ref="L191:M191"/>
    <mergeCell ref="A196:B196"/>
    <mergeCell ref="C196:E196"/>
    <mergeCell ref="H196:I196"/>
    <mergeCell ref="J196:K196"/>
    <mergeCell ref="L196:M196"/>
    <mergeCell ref="A197:B197"/>
    <mergeCell ref="C197:E197"/>
    <mergeCell ref="H197:I197"/>
    <mergeCell ref="J197:K197"/>
    <mergeCell ref="L197:M197"/>
    <mergeCell ref="A194:B194"/>
    <mergeCell ref="C194:E194"/>
    <mergeCell ref="H194:I194"/>
    <mergeCell ref="J194:K194"/>
    <mergeCell ref="L194:M194"/>
    <mergeCell ref="A195:B195"/>
    <mergeCell ref="C195:E195"/>
    <mergeCell ref="H195:I195"/>
    <mergeCell ref="J195:K195"/>
    <mergeCell ref="L195:M195"/>
    <mergeCell ref="A200:B200"/>
    <mergeCell ref="C200:E200"/>
    <mergeCell ref="H200:I200"/>
    <mergeCell ref="J200:K200"/>
    <mergeCell ref="L200:M200"/>
    <mergeCell ref="A201:B201"/>
    <mergeCell ref="C201:E201"/>
    <mergeCell ref="H201:I201"/>
    <mergeCell ref="J201:K201"/>
    <mergeCell ref="L201:M201"/>
    <mergeCell ref="A198:B198"/>
    <mergeCell ref="C198:E198"/>
    <mergeCell ref="H198:I198"/>
    <mergeCell ref="J198:K198"/>
    <mergeCell ref="L198:M198"/>
    <mergeCell ref="A199:B199"/>
    <mergeCell ref="C199:E199"/>
    <mergeCell ref="H199:I199"/>
    <mergeCell ref="J199:K199"/>
    <mergeCell ref="L199:M199"/>
    <mergeCell ref="A204:B204"/>
    <mergeCell ref="C204:E204"/>
    <mergeCell ref="H204:I204"/>
    <mergeCell ref="J204:K204"/>
    <mergeCell ref="L204:M204"/>
    <mergeCell ref="A205:B205"/>
    <mergeCell ref="C205:E205"/>
    <mergeCell ref="H205:I205"/>
    <mergeCell ref="J205:K205"/>
    <mergeCell ref="L205:M205"/>
    <mergeCell ref="A202:B202"/>
    <mergeCell ref="C202:E202"/>
    <mergeCell ref="H202:I202"/>
    <mergeCell ref="J202:K202"/>
    <mergeCell ref="L202:M202"/>
    <mergeCell ref="A203:B203"/>
    <mergeCell ref="C203:E203"/>
    <mergeCell ref="H203:I203"/>
    <mergeCell ref="J203:K203"/>
    <mergeCell ref="L203:M203"/>
    <mergeCell ref="A208:B208"/>
    <mergeCell ref="C208:E208"/>
    <mergeCell ref="H208:I208"/>
    <mergeCell ref="J208:K208"/>
    <mergeCell ref="L208:M208"/>
    <mergeCell ref="A209:B209"/>
    <mergeCell ref="C209:E209"/>
    <mergeCell ref="H209:I209"/>
    <mergeCell ref="J209:K209"/>
    <mergeCell ref="L209:M209"/>
    <mergeCell ref="A206:B206"/>
    <mergeCell ref="C206:E206"/>
    <mergeCell ref="H206:I206"/>
    <mergeCell ref="J206:K206"/>
    <mergeCell ref="L206:M206"/>
    <mergeCell ref="A207:B207"/>
    <mergeCell ref="C207:E207"/>
    <mergeCell ref="H207:I207"/>
    <mergeCell ref="J207:K207"/>
    <mergeCell ref="L207:M207"/>
    <mergeCell ref="A212:B212"/>
    <mergeCell ref="C212:E212"/>
    <mergeCell ref="H212:I212"/>
    <mergeCell ref="J212:K212"/>
    <mergeCell ref="L212:M212"/>
    <mergeCell ref="A213:B213"/>
    <mergeCell ref="C213:E213"/>
    <mergeCell ref="H213:I213"/>
    <mergeCell ref="J213:K213"/>
    <mergeCell ref="L213:M213"/>
    <mergeCell ref="A210:B210"/>
    <mergeCell ref="C210:E210"/>
    <mergeCell ref="H210:I210"/>
    <mergeCell ref="J210:K210"/>
    <mergeCell ref="L210:M210"/>
    <mergeCell ref="A211:B211"/>
    <mergeCell ref="C211:E211"/>
    <mergeCell ref="H211:I211"/>
    <mergeCell ref="J211:K211"/>
    <mergeCell ref="L211:M211"/>
    <mergeCell ref="A216:B216"/>
    <mergeCell ref="C216:E216"/>
    <mergeCell ref="H216:I216"/>
    <mergeCell ref="J216:K216"/>
    <mergeCell ref="L216:M216"/>
    <mergeCell ref="A217:B217"/>
    <mergeCell ref="C217:E217"/>
    <mergeCell ref="H217:I217"/>
    <mergeCell ref="J217:K217"/>
    <mergeCell ref="L217:M217"/>
    <mergeCell ref="A214:B214"/>
    <mergeCell ref="C214:E214"/>
    <mergeCell ref="H214:I214"/>
    <mergeCell ref="J214:K214"/>
    <mergeCell ref="L214:M214"/>
    <mergeCell ref="A215:B215"/>
    <mergeCell ref="C215:E215"/>
    <mergeCell ref="H215:I215"/>
    <mergeCell ref="J215:K215"/>
    <mergeCell ref="L215:M215"/>
    <mergeCell ref="A220:B220"/>
    <mergeCell ref="C220:E220"/>
    <mergeCell ref="H220:I220"/>
    <mergeCell ref="J220:K220"/>
    <mergeCell ref="L220:M220"/>
    <mergeCell ref="A221:B221"/>
    <mergeCell ref="C221:E221"/>
    <mergeCell ref="H221:I221"/>
    <mergeCell ref="J221:K221"/>
    <mergeCell ref="L221:M221"/>
    <mergeCell ref="A218:B218"/>
    <mergeCell ref="C218:E218"/>
    <mergeCell ref="H218:I218"/>
    <mergeCell ref="J218:K218"/>
    <mergeCell ref="L218:M218"/>
    <mergeCell ref="A219:B219"/>
    <mergeCell ref="C219:E219"/>
    <mergeCell ref="H219:I219"/>
    <mergeCell ref="J219:K219"/>
    <mergeCell ref="L219:M219"/>
    <mergeCell ref="A224:B224"/>
    <mergeCell ref="C224:E224"/>
    <mergeCell ref="H224:I224"/>
    <mergeCell ref="J224:K224"/>
    <mergeCell ref="L224:M224"/>
    <mergeCell ref="A225:B225"/>
    <mergeCell ref="C225:E225"/>
    <mergeCell ref="H225:I225"/>
    <mergeCell ref="J225:K225"/>
    <mergeCell ref="L225:M225"/>
    <mergeCell ref="A222:B222"/>
    <mergeCell ref="C222:E222"/>
    <mergeCell ref="H222:I222"/>
    <mergeCell ref="J222:K222"/>
    <mergeCell ref="L222:M222"/>
    <mergeCell ref="A223:B223"/>
    <mergeCell ref="C223:E223"/>
    <mergeCell ref="H223:I223"/>
    <mergeCell ref="J223:K223"/>
    <mergeCell ref="L223:M223"/>
    <mergeCell ref="A228:B228"/>
    <mergeCell ref="C228:E228"/>
    <mergeCell ref="H228:I228"/>
    <mergeCell ref="J228:K228"/>
    <mergeCell ref="L228:M228"/>
    <mergeCell ref="A229:B229"/>
    <mergeCell ref="C229:E229"/>
    <mergeCell ref="H229:I229"/>
    <mergeCell ref="J229:K229"/>
    <mergeCell ref="L229:M229"/>
    <mergeCell ref="A226:B226"/>
    <mergeCell ref="C226:E226"/>
    <mergeCell ref="H226:I226"/>
    <mergeCell ref="J226:K226"/>
    <mergeCell ref="L226:M226"/>
    <mergeCell ref="A227:B227"/>
    <mergeCell ref="C227:E227"/>
    <mergeCell ref="H227:I227"/>
    <mergeCell ref="J227:K227"/>
    <mergeCell ref="L227:M227"/>
    <mergeCell ref="J235:K235"/>
    <mergeCell ref="L235:M235"/>
    <mergeCell ref="A232:B232"/>
    <mergeCell ref="C232:E232"/>
    <mergeCell ref="H232:I232"/>
    <mergeCell ref="J232:K232"/>
    <mergeCell ref="L232:M232"/>
    <mergeCell ref="A233:B233"/>
    <mergeCell ref="C233:E233"/>
    <mergeCell ref="H233:I233"/>
    <mergeCell ref="J233:K233"/>
    <mergeCell ref="L233:M233"/>
    <mergeCell ref="A230:B230"/>
    <mergeCell ref="C230:E230"/>
    <mergeCell ref="H230:I230"/>
    <mergeCell ref="J230:K230"/>
    <mergeCell ref="L230:M230"/>
    <mergeCell ref="A231:B231"/>
    <mergeCell ref="C231:E231"/>
    <mergeCell ref="H231:I231"/>
    <mergeCell ref="J231:K231"/>
    <mergeCell ref="L231:M231"/>
    <mergeCell ref="L1:N1"/>
    <mergeCell ref="A240:M240"/>
    <mergeCell ref="A241:M241"/>
    <mergeCell ref="A242:M242"/>
    <mergeCell ref="A243:M243"/>
    <mergeCell ref="A244:M244"/>
    <mergeCell ref="A245:M245"/>
    <mergeCell ref="A238:B238"/>
    <mergeCell ref="C238:E238"/>
    <mergeCell ref="H238:I238"/>
    <mergeCell ref="J238:K238"/>
    <mergeCell ref="L238:M238"/>
    <mergeCell ref="A239:K239"/>
    <mergeCell ref="L239:M239"/>
    <mergeCell ref="A236:B236"/>
    <mergeCell ref="C236:E236"/>
    <mergeCell ref="H236:I236"/>
    <mergeCell ref="J236:K236"/>
    <mergeCell ref="L236:M236"/>
    <mergeCell ref="A237:B237"/>
    <mergeCell ref="C237:E237"/>
    <mergeCell ref="H237:I237"/>
    <mergeCell ref="J237:K237"/>
    <mergeCell ref="L237:M237"/>
    <mergeCell ref="A234:B234"/>
    <mergeCell ref="C234:E234"/>
    <mergeCell ref="H234:I234"/>
    <mergeCell ref="J234:K234"/>
    <mergeCell ref="L234:M234"/>
    <mergeCell ref="A235:B235"/>
    <mergeCell ref="C235:E235"/>
    <mergeCell ref="H235:I235"/>
  </mergeCells>
  <pageMargins left="0" right="0" top="0" bottom="0" header="0.5" footer="0.5"/>
  <pageSetup paperSize="9" scale="94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127</cp:lastModifiedBy>
  <cp:lastPrinted>2020-01-20T04:39:58Z</cp:lastPrinted>
  <dcterms:created xsi:type="dcterms:W3CDTF">2020-01-16T04:35:14Z</dcterms:created>
  <dcterms:modified xsi:type="dcterms:W3CDTF">2020-01-20T05:04:18Z</dcterms:modified>
</cp:coreProperties>
</file>