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Печатная форма" sheetId="1" r:id="rId1"/>
  </sheets>
  <calcPr calcId="125725"/>
</workbook>
</file>

<file path=xl/calcChain.xml><?xml version="1.0" encoding="utf-8"?>
<calcChain xmlns="http://schemas.openxmlformats.org/spreadsheetml/2006/main">
  <c r="O67" i="1"/>
  <c r="M67"/>
  <c r="O66"/>
  <c r="M66"/>
  <c r="O65"/>
  <c r="M65"/>
  <c r="O64"/>
  <c r="M64"/>
  <c r="O63"/>
  <c r="M63"/>
  <c r="O62"/>
  <c r="M62"/>
  <c r="O61"/>
  <c r="M61"/>
  <c r="O60"/>
  <c r="M60"/>
  <c r="O57"/>
  <c r="M57"/>
  <c r="O54"/>
  <c r="M54"/>
  <c r="O53"/>
  <c r="M53"/>
  <c r="O52"/>
  <c r="M52"/>
  <c r="O51"/>
  <c r="M51"/>
  <c r="O50"/>
  <c r="M50"/>
  <c r="O49"/>
  <c r="M49"/>
  <c r="O48"/>
  <c r="M48"/>
  <c r="O47"/>
  <c r="M47"/>
  <c r="O46"/>
  <c r="M46"/>
  <c r="O45"/>
  <c r="M45"/>
  <c r="O44"/>
  <c r="M44"/>
  <c r="O43"/>
  <c r="M43"/>
  <c r="O42"/>
  <c r="M42"/>
  <c r="O41"/>
  <c r="M41"/>
  <c r="O40"/>
  <c r="M40"/>
  <c r="O39"/>
  <c r="M39"/>
  <c r="O38"/>
  <c r="M38"/>
  <c r="O37"/>
  <c r="M37"/>
  <c r="O36"/>
  <c r="M36"/>
  <c r="O35"/>
  <c r="M35"/>
  <c r="O34"/>
  <c r="M34"/>
  <c r="O33"/>
  <c r="M33"/>
  <c r="O32"/>
  <c r="M32"/>
  <c r="O31"/>
  <c r="M31"/>
  <c r="O30"/>
  <c r="M30"/>
  <c r="O29"/>
  <c r="M29"/>
  <c r="O28"/>
  <c r="M28"/>
  <c r="O27"/>
  <c r="M27"/>
  <c r="O26"/>
  <c r="M26"/>
  <c r="O25"/>
  <c r="M25"/>
  <c r="O24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</calcChain>
</file>

<file path=xl/sharedStrings.xml><?xml version="1.0" encoding="utf-8"?>
<sst xmlns="http://schemas.openxmlformats.org/spreadsheetml/2006/main" count="136" uniqueCount="130">
  <si>
    <t/>
  </si>
  <si>
    <t>Код по Бюджетной классификации</t>
  </si>
  <si>
    <t>Наименование дохода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</si>
  <si>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</si>
  <si>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</si>
  <si>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</si>
  <si>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</si>
  <si>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</si>
  <si>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</si>
  <si>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</si>
  <si>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</si>
  <si>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</si>
  <si>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</si>
  <si>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</si>
  <si>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</si>
  <si>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</si>
  <si>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</si>
  <si>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</si>
  <si>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</si>
  <si>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</si>
  <si>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</si>
  <si>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</si>
  <si>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</si>
  <si>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</si>
  <si>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</si>
  <si>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</si>
  <si>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</si>
  <si>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</si>
  <si>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</si>
  <si>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</si>
  <si>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</si>
  <si>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</si>
  <si>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</si>
  <si>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</si>
  <si>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</si>
  <si>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</si>
  <si>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</si>
  <si>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</si>
  <si>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</si>
  <si>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</si>
  <si>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</si>
  <si>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</si>
  <si>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</si>
  <si>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</si>
  <si>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</si>
  <si>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</si>
  <si>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</si>
  <si>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</si>
  <si>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</si>
  <si>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</si>
  <si>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</si>
  <si>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</si>
  <si>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</si>
  <si>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</si>
  <si>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</si>
  <si>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</si>
  <si>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</si>
  <si>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</si>
  <si>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</si>
  <si>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</si>
  <si>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</si>
  <si>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</si>
  <si>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</si>
  <si>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</si>
  <si>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</si>
  <si>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</si>
  <si>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Доходная часть бюджета муниципального образования сельское поселение Мулымья на 2020 год                                                                                              и плановый период 2021-2022 года</t>
  </si>
  <si>
    <t>2021 год</t>
  </si>
  <si>
    <t>2022 год</t>
  </si>
  <si>
    <t>000 10000000 00 0000 000</t>
  </si>
  <si>
    <t>000 10100000 00 0000 000</t>
  </si>
  <si>
    <t>000 10102000 01 0000 110</t>
  </si>
  <si>
    <t>000 10102010 01 0000 110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</si>
  <si>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</si>
  <si>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</si>
  <si>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</si>
  <si>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</si>
  <si>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</si>
  <si>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</si>
  <si>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</si>
  <si>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</si>
  <si>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</si>
  <si>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</si>
  <si>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000 10500000 00 0000 000</t>
  </si>
  <si>
    <t>000 10502000 02 0000 110</t>
  </si>
  <si>
    <t>000 10502010 02 0000 110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</si>
  <si>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</si>
  <si>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</si>
  <si>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</si>
  <si>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</si>
  <si>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</si>
  <si>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</si>
  <si>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</si>
  <si>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</si>
  <si>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</si>
  <si>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</si>
  <si>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</si>
  <si>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</si>
  <si>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</si>
  <si>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</si>
  <si>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</si>
  <si>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</si>
  <si>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</si>
  <si>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</si>
  <si>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</si>
  <si>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</si>
  <si>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</si>
  <si>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</si>
  <si>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</si>
  <si>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</si>
  <si>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</si>
  <si>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</si>
  <si>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</si>
  <si>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</si>
  <si>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</si>
  <si>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000 20215002 00 0000 150</t>
  </si>
  <si>
    <t>000 20215002 10 0000 150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</si>
  <si>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</si>
  <si>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</si>
  <si>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</si>
  <si>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</si>
  <si>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</si>
  <si>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</si>
  <si>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</si>
  <si>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</si>
  <si>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</si>
  <si>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</si>
  <si>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2020 год</t>
  </si>
  <si>
    <t>рублей</t>
  </si>
  <si>
    <t xml:space="preserve">Приложение №1                                             к решению Совета депутатов                      от 28.02.2020 года № 101     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</si>
</sst>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5" fillId="0" borderId="0" xfId="0" applyNumberFormat="1" applyFont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0" fillId="0" borderId="1" xfId="0" applyNumberFormat="1" applyBorder="1" applyAlignment="1"/>
    <xf numFmtId="0" fontId="2" fillId="2" borderId="1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P68"/>
  <sheetViews>
    <sheetView tabSelected="1" view="pageBreakPreview" zoomScaleSheetLayoutView="100" workbookViewId="0">
      <selection activeCell="N4" sqref="N4"/>
    </sheetView>
  </sheetViews>
  <sheetFormatPr defaultRowHeight="13.2"/>
  <cols>
    <col min="1" max="1" width="10.6640625" style="1" customWidth="1"/>
    <col min="2" max="2" width="5.6640625" style="1" customWidth="1"/>
    <col min="3" max="3" width="3.6640625" style="1" customWidth="1"/>
    <col min="4" max="4" width="0.109375" style="1" customWidth="1"/>
    <col min="5" max="5" width="2.6640625" style="1" customWidth="1"/>
    <col min="6" max="6" width="0.109375" style="1" customWidth="1"/>
    <col min="7" max="7" width="10.6640625" style="1" customWidth="1"/>
    <col min="8" max="8" width="29.6640625" style="1" customWidth="1"/>
    <col min="9" max="9" width="8.6640625" style="1" customWidth="1"/>
    <col min="10" max="10" width="6.6640625" style="1" customWidth="1"/>
    <col min="11" max="11" width="13.6640625" style="1" customWidth="1"/>
    <col min="12" max="12" width="15.88671875" style="1" customWidth="1"/>
    <col min="13" max="13" width="7" customWidth="1"/>
    <col min="14" max="14" width="7.44140625" customWidth="1"/>
    <col min="15" max="15" width="6.44140625" customWidth="1"/>
    <col min="16" max="16" width="8" customWidth="1"/>
  </cols>
  <sheetData>
    <row r="1" spans="1:16" ht="34.5" customHeight="1">
      <c r="L1" s="2"/>
      <c r="M1" s="21" t="s">
        <v>129</v>
      </c>
      <c r="N1" s="21"/>
      <c r="O1" s="21"/>
      <c r="P1" s="21"/>
    </row>
    <row r="2" spans="1:16" ht="14.1" customHeight="1"/>
    <row r="3" spans="1:16" s="1" customFormat="1" ht="14.1" customHeight="1">
      <c r="A3" s="11" t="s">
        <v>66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 s="1" customFormat="1" ht="15.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6" s="1" customFormat="1" ht="14.1" customHeight="1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O5" s="19" t="s">
        <v>128</v>
      </c>
      <c r="P5" s="19"/>
    </row>
    <row r="6" spans="1:16" s="1" customFormat="1" ht="14.1" customHeight="1">
      <c r="A6" s="10" t="s">
        <v>1</v>
      </c>
      <c r="B6" s="10"/>
      <c r="C6" s="10"/>
      <c r="D6" s="10"/>
      <c r="E6" s="10"/>
      <c r="F6" s="10" t="s">
        <v>2</v>
      </c>
      <c r="G6" s="10"/>
      <c r="H6" s="10"/>
      <c r="I6" s="10"/>
      <c r="J6" s="10"/>
      <c r="K6" s="10"/>
      <c r="L6" s="10" t="s">
        <v>127</v>
      </c>
      <c r="M6" s="10" t="s">
        <v>67</v>
      </c>
      <c r="N6" s="10"/>
      <c r="O6" s="10" t="s">
        <v>68</v>
      </c>
      <c r="P6" s="10"/>
    </row>
    <row r="7" spans="1:16" s="1" customFormat="1" ht="14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1" customFormat="1" ht="12.9" customHeight="1">
      <c r="A8" s="6" t="s">
        <v>3</v>
      </c>
      <c r="B8" s="6"/>
      <c r="C8" s="6"/>
      <c r="D8" s="6"/>
      <c r="E8" s="6"/>
      <c r="F8" s="6" t="s">
        <v>4</v>
      </c>
      <c r="G8" s="6"/>
      <c r="H8" s="6"/>
      <c r="I8" s="6"/>
      <c r="J8" s="6"/>
      <c r="K8" s="6"/>
      <c r="L8" s="3" t="s">
        <v>5</v>
      </c>
      <c r="M8" s="6" t="s">
        <v>6</v>
      </c>
      <c r="N8" s="6"/>
      <c r="O8" s="6" t="s">
        <v>7</v>
      </c>
      <c r="P8" s="6"/>
    </row>
    <row r="9" spans="1:16" s="1" customFormat="1" ht="14.1" customHeight="1">
      <c r="A9" s="7" t="s">
        <v>69</v>
      </c>
      <c r="B9" s="7"/>
      <c r="C9" s="7"/>
      <c r="D9" s="7"/>
      <c r="E9" s="7"/>
      <c r="F9" s="8" t="s">
        <v>8</v>
      </c>
      <c r="G9" s="8"/>
      <c r="H9" s="8"/>
      <c r="I9" s="8"/>
      <c r="J9" s="8"/>
      <c r="K9" s="8"/>
      <c r="L9" s="4">
        <f>11517037</f>
        <v>11517037</v>
      </c>
      <c r="M9" s="15">
        <f>10978100</f>
        <v>10978100</v>
      </c>
      <c r="N9" s="15"/>
      <c r="O9" s="15">
        <f>10978100</f>
        <v>10978100</v>
      </c>
      <c r="P9" s="15"/>
    </row>
    <row r="10" spans="1:16" s="1" customFormat="1" ht="14.1" customHeight="1">
      <c r="A10" s="7" t="s">
        <v>70</v>
      </c>
      <c r="B10" s="7"/>
      <c r="C10" s="7"/>
      <c r="D10" s="7"/>
      <c r="E10" s="7"/>
      <c r="F10" s="8" t="s">
        <v>9</v>
      </c>
      <c r="G10" s="8"/>
      <c r="H10" s="8"/>
      <c r="I10" s="8"/>
      <c r="J10" s="8"/>
      <c r="K10" s="8"/>
      <c r="L10" s="4">
        <f>6041437</f>
        <v>6041437</v>
      </c>
      <c r="M10" s="15">
        <f t="shared" ref="M10:M12" si="0">5500000</f>
        <v>5500000</v>
      </c>
      <c r="N10" s="15"/>
      <c r="O10" s="15">
        <f>5500000</f>
        <v>5500000</v>
      </c>
      <c r="P10" s="15"/>
    </row>
    <row r="11" spans="1:16" s="1" customFormat="1" ht="14.1" customHeight="1">
      <c r="A11" s="7" t="s">
        <v>71</v>
      </c>
      <c r="B11" s="7"/>
      <c r="C11" s="7"/>
      <c r="D11" s="7"/>
      <c r="E11" s="7"/>
      <c r="F11" s="8" t="s">
        <v>10</v>
      </c>
      <c r="G11" s="8"/>
      <c r="H11" s="8"/>
      <c r="I11" s="8"/>
      <c r="J11" s="8"/>
      <c r="K11" s="8"/>
      <c r="L11" s="4">
        <f>6041437</f>
        <v>6041437</v>
      </c>
      <c r="M11" s="15">
        <f t="shared" si="0"/>
        <v>5500000</v>
      </c>
      <c r="N11" s="15"/>
      <c r="O11" s="15">
        <f>5500000</f>
        <v>5500000</v>
      </c>
      <c r="P11" s="15"/>
    </row>
    <row r="12" spans="1:16" s="1" customFormat="1" ht="45" customHeight="1">
      <c r="A12" s="7" t="s">
        <v>72</v>
      </c>
      <c r="B12" s="7"/>
      <c r="C12" s="7"/>
      <c r="D12" s="7"/>
      <c r="E12" s="7"/>
      <c r="F12" s="8" t="s">
        <v>11</v>
      </c>
      <c r="G12" s="8"/>
      <c r="H12" s="8"/>
      <c r="I12" s="8"/>
      <c r="J12" s="8"/>
      <c r="K12" s="8"/>
      <c r="L12" s="4">
        <f>6041437</f>
        <v>6041437</v>
      </c>
      <c r="M12" s="15">
        <f t="shared" si="0"/>
        <v>5500000</v>
      </c>
      <c r="N12" s="15"/>
      <c r="O12" s="15">
        <f>5500000</f>
        <v>5500000</v>
      </c>
      <c r="P12" s="15"/>
    </row>
    <row r="13" spans="1:16" s="1" customFormat="1" ht="24" customHeight="1">
      <c r="A13" s="7" t="s">
        <v>73</v>
      </c>
      <c r="B13" s="7"/>
      <c r="C13" s="7"/>
      <c r="D13" s="7"/>
      <c r="E13" s="7"/>
      <c r="F13" s="8" t="s">
        <v>12</v>
      </c>
      <c r="G13" s="8"/>
      <c r="H13" s="8"/>
      <c r="I13" s="8"/>
      <c r="J13" s="8"/>
      <c r="K13" s="8"/>
      <c r="L13" s="4">
        <f>4145400</f>
        <v>4145400</v>
      </c>
      <c r="M13" s="15">
        <f>4145400</f>
        <v>4145400</v>
      </c>
      <c r="N13" s="15"/>
      <c r="O13" s="15">
        <f>4145400</f>
        <v>4145400</v>
      </c>
      <c r="P13" s="15"/>
    </row>
    <row r="14" spans="1:16" s="1" customFormat="1" ht="24" customHeight="1">
      <c r="A14" s="7" t="s">
        <v>74</v>
      </c>
      <c r="B14" s="7"/>
      <c r="C14" s="7"/>
      <c r="D14" s="7"/>
      <c r="E14" s="7"/>
      <c r="F14" s="8" t="s">
        <v>13</v>
      </c>
      <c r="G14" s="8"/>
      <c r="H14" s="8"/>
      <c r="I14" s="8"/>
      <c r="J14" s="8"/>
      <c r="K14" s="8"/>
      <c r="L14" s="4">
        <f>4145400</f>
        <v>4145400</v>
      </c>
      <c r="M14" s="15">
        <f>4145400</f>
        <v>4145400</v>
      </c>
      <c r="N14" s="15"/>
      <c r="O14" s="15">
        <f>4145400</f>
        <v>4145400</v>
      </c>
      <c r="P14" s="15"/>
    </row>
    <row r="15" spans="1:16" s="1" customFormat="1" ht="33.9" customHeight="1">
      <c r="A15" s="7" t="s">
        <v>75</v>
      </c>
      <c r="B15" s="7"/>
      <c r="C15" s="7"/>
      <c r="D15" s="7"/>
      <c r="E15" s="7"/>
      <c r="F15" s="8" t="s">
        <v>14</v>
      </c>
      <c r="G15" s="8"/>
      <c r="H15" s="8"/>
      <c r="I15" s="8"/>
      <c r="J15" s="8"/>
      <c r="K15" s="8"/>
      <c r="L15" s="4">
        <f>1868100</f>
        <v>1868100</v>
      </c>
      <c r="M15" s="15">
        <f>1868100</f>
        <v>1868100</v>
      </c>
      <c r="N15" s="15"/>
      <c r="O15" s="15">
        <f>1868100</f>
        <v>1868100</v>
      </c>
      <c r="P15" s="15"/>
    </row>
    <row r="16" spans="1:16" s="1" customFormat="1" ht="54.9" customHeight="1">
      <c r="A16" s="7" t="s">
        <v>76</v>
      </c>
      <c r="B16" s="7"/>
      <c r="C16" s="7"/>
      <c r="D16" s="7"/>
      <c r="E16" s="7"/>
      <c r="F16" s="8" t="s">
        <v>15</v>
      </c>
      <c r="G16" s="8"/>
      <c r="H16" s="8"/>
      <c r="I16" s="8"/>
      <c r="J16" s="8"/>
      <c r="K16" s="8"/>
      <c r="L16" s="4">
        <f>1868100</f>
        <v>1868100</v>
      </c>
      <c r="M16" s="15">
        <f>1868100</f>
        <v>1868100</v>
      </c>
      <c r="N16" s="15"/>
      <c r="O16" s="15">
        <f>1868100</f>
        <v>1868100</v>
      </c>
      <c r="P16" s="15"/>
    </row>
    <row r="17" spans="1:16" s="1" customFormat="1" ht="45" customHeight="1">
      <c r="A17" s="7" t="s">
        <v>77</v>
      </c>
      <c r="B17" s="7"/>
      <c r="C17" s="7"/>
      <c r="D17" s="7"/>
      <c r="E17" s="7"/>
      <c r="F17" s="8" t="s">
        <v>16</v>
      </c>
      <c r="G17" s="8"/>
      <c r="H17" s="8"/>
      <c r="I17" s="8"/>
      <c r="J17" s="8"/>
      <c r="K17" s="8"/>
      <c r="L17" s="4">
        <f>14000</f>
        <v>14000</v>
      </c>
      <c r="M17" s="15">
        <f>14000</f>
        <v>14000</v>
      </c>
      <c r="N17" s="15"/>
      <c r="O17" s="15">
        <f>14000</f>
        <v>14000</v>
      </c>
      <c r="P17" s="15"/>
    </row>
    <row r="18" spans="1:16" s="1" customFormat="1" ht="66" customHeight="1">
      <c r="A18" s="7" t="s">
        <v>78</v>
      </c>
      <c r="B18" s="7"/>
      <c r="C18" s="7"/>
      <c r="D18" s="7"/>
      <c r="E18" s="7"/>
      <c r="F18" s="8" t="s">
        <v>17</v>
      </c>
      <c r="G18" s="8"/>
      <c r="H18" s="8"/>
      <c r="I18" s="8"/>
      <c r="J18" s="8"/>
      <c r="K18" s="8"/>
      <c r="L18" s="4">
        <f>14000</f>
        <v>14000</v>
      </c>
      <c r="M18" s="15">
        <f>14000</f>
        <v>14000</v>
      </c>
      <c r="N18" s="15"/>
      <c r="O18" s="15">
        <f>14000</f>
        <v>14000</v>
      </c>
      <c r="P18" s="15"/>
    </row>
    <row r="19" spans="1:16" s="1" customFormat="1" ht="33.9" customHeight="1">
      <c r="A19" s="7" t="s">
        <v>79</v>
      </c>
      <c r="B19" s="7"/>
      <c r="C19" s="7"/>
      <c r="D19" s="7"/>
      <c r="E19" s="7"/>
      <c r="F19" s="8" t="s">
        <v>18</v>
      </c>
      <c r="G19" s="8"/>
      <c r="H19" s="8"/>
      <c r="I19" s="8"/>
      <c r="J19" s="8"/>
      <c r="K19" s="8"/>
      <c r="L19" s="4">
        <f>2575800</f>
        <v>2575800</v>
      </c>
      <c r="M19" s="15">
        <f>2575800</f>
        <v>2575800</v>
      </c>
      <c r="N19" s="15"/>
      <c r="O19" s="15">
        <f>2575800</f>
        <v>2575800</v>
      </c>
      <c r="P19" s="15"/>
    </row>
    <row r="20" spans="1:16" s="1" customFormat="1" ht="54.9" customHeight="1">
      <c r="A20" s="7" t="s">
        <v>80</v>
      </c>
      <c r="B20" s="7"/>
      <c r="C20" s="7"/>
      <c r="D20" s="7"/>
      <c r="E20" s="7"/>
      <c r="F20" s="8" t="s">
        <v>19</v>
      </c>
      <c r="G20" s="8"/>
      <c r="H20" s="8"/>
      <c r="I20" s="8"/>
      <c r="J20" s="8"/>
      <c r="K20" s="8"/>
      <c r="L20" s="4">
        <f>2575800</f>
        <v>2575800</v>
      </c>
      <c r="M20" s="15">
        <f>2575800</f>
        <v>2575800</v>
      </c>
      <c r="N20" s="15"/>
      <c r="O20" s="15">
        <f>2575800</f>
        <v>2575800</v>
      </c>
      <c r="P20" s="15"/>
    </row>
    <row r="21" spans="1:16" s="1" customFormat="1" ht="33.9" customHeight="1">
      <c r="A21" s="7" t="s">
        <v>81</v>
      </c>
      <c r="B21" s="7"/>
      <c r="C21" s="7"/>
      <c r="D21" s="7"/>
      <c r="E21" s="7"/>
      <c r="F21" s="8" t="s">
        <v>20</v>
      </c>
      <c r="G21" s="8"/>
      <c r="H21" s="8"/>
      <c r="I21" s="8"/>
      <c r="J21" s="8"/>
      <c r="K21" s="8"/>
      <c r="L21" s="4">
        <f>-312500</f>
        <v>-312500</v>
      </c>
      <c r="M21" s="15">
        <f>-312500</f>
        <v>-312500</v>
      </c>
      <c r="N21" s="15"/>
      <c r="O21" s="15">
        <f>-312500</f>
        <v>-312500</v>
      </c>
      <c r="P21" s="15"/>
    </row>
    <row r="22" spans="1:16" s="1" customFormat="1" ht="54.9" customHeight="1">
      <c r="A22" s="7" t="s">
        <v>82</v>
      </c>
      <c r="B22" s="7"/>
      <c r="C22" s="7"/>
      <c r="D22" s="7"/>
      <c r="E22" s="7"/>
      <c r="F22" s="8" t="s">
        <v>21</v>
      </c>
      <c r="G22" s="8"/>
      <c r="H22" s="8"/>
      <c r="I22" s="8"/>
      <c r="J22" s="8"/>
      <c r="K22" s="8"/>
      <c r="L22" s="4">
        <f>-312500</f>
        <v>-312500</v>
      </c>
      <c r="M22" s="15">
        <f>-312500</f>
        <v>-312500</v>
      </c>
      <c r="N22" s="15"/>
      <c r="O22" s="15">
        <f>-312500</f>
        <v>-312500</v>
      </c>
      <c r="P22" s="15"/>
    </row>
    <row r="23" spans="1:16" s="1" customFormat="1" ht="14.1" customHeight="1">
      <c r="A23" s="7" t="s">
        <v>83</v>
      </c>
      <c r="B23" s="7"/>
      <c r="C23" s="7"/>
      <c r="D23" s="7"/>
      <c r="E23" s="7"/>
      <c r="F23" s="8" t="s">
        <v>22</v>
      </c>
      <c r="G23" s="8"/>
      <c r="H23" s="8"/>
      <c r="I23" s="8"/>
      <c r="J23" s="8"/>
      <c r="K23" s="8"/>
      <c r="L23" s="4">
        <f>180000</f>
        <v>180000</v>
      </c>
      <c r="M23" s="15">
        <f t="shared" ref="M23:M25" si="1">180000</f>
        <v>180000</v>
      </c>
      <c r="N23" s="15"/>
      <c r="O23" s="15">
        <f>180000</f>
        <v>180000</v>
      </c>
      <c r="P23" s="15"/>
    </row>
    <row r="24" spans="1:16" s="1" customFormat="1" ht="14.1" customHeight="1">
      <c r="A24" s="7" t="s">
        <v>84</v>
      </c>
      <c r="B24" s="7"/>
      <c r="C24" s="7"/>
      <c r="D24" s="7"/>
      <c r="E24" s="7"/>
      <c r="F24" s="8" t="s">
        <v>23</v>
      </c>
      <c r="G24" s="8"/>
      <c r="H24" s="8"/>
      <c r="I24" s="8"/>
      <c r="J24" s="8"/>
      <c r="K24" s="8"/>
      <c r="L24" s="4">
        <f>180000</f>
        <v>180000</v>
      </c>
      <c r="M24" s="15">
        <f t="shared" si="1"/>
        <v>180000</v>
      </c>
      <c r="N24" s="15"/>
      <c r="O24" s="15">
        <f>180000</f>
        <v>180000</v>
      </c>
      <c r="P24" s="15"/>
    </row>
    <row r="25" spans="1:16" s="1" customFormat="1" ht="14.1" customHeight="1">
      <c r="A25" s="7" t="s">
        <v>85</v>
      </c>
      <c r="B25" s="7"/>
      <c r="C25" s="7"/>
      <c r="D25" s="7"/>
      <c r="E25" s="7"/>
      <c r="F25" s="8" t="s">
        <v>23</v>
      </c>
      <c r="G25" s="8"/>
      <c r="H25" s="8"/>
      <c r="I25" s="8"/>
      <c r="J25" s="8"/>
      <c r="K25" s="8"/>
      <c r="L25" s="4">
        <f>180000</f>
        <v>180000</v>
      </c>
      <c r="M25" s="15">
        <f t="shared" si="1"/>
        <v>180000</v>
      </c>
      <c r="N25" s="15"/>
      <c r="O25" s="15">
        <f>180000</f>
        <v>180000</v>
      </c>
      <c r="P25" s="15"/>
    </row>
    <row r="26" spans="1:16" s="1" customFormat="1" ht="14.1" customHeight="1">
      <c r="A26" s="7" t="s">
        <v>86</v>
      </c>
      <c r="B26" s="7"/>
      <c r="C26" s="7"/>
      <c r="D26" s="7"/>
      <c r="E26" s="7"/>
      <c r="F26" s="8" t="s">
        <v>24</v>
      </c>
      <c r="G26" s="8"/>
      <c r="H26" s="8"/>
      <c r="I26" s="8"/>
      <c r="J26" s="8"/>
      <c r="K26" s="8"/>
      <c r="L26" s="4">
        <f>477700</f>
        <v>477700</v>
      </c>
      <c r="M26" s="15">
        <f>477700</f>
        <v>477700</v>
      </c>
      <c r="N26" s="15"/>
      <c r="O26" s="15">
        <f>477700</f>
        <v>477700</v>
      </c>
      <c r="P26" s="15"/>
    </row>
    <row r="27" spans="1:16" s="1" customFormat="1" ht="14.1" customHeight="1">
      <c r="A27" s="7" t="s">
        <v>87</v>
      </c>
      <c r="B27" s="7"/>
      <c r="C27" s="7"/>
      <c r="D27" s="7"/>
      <c r="E27" s="7"/>
      <c r="F27" s="8" t="s">
        <v>25</v>
      </c>
      <c r="G27" s="8"/>
      <c r="H27" s="8"/>
      <c r="I27" s="8"/>
      <c r="J27" s="8"/>
      <c r="K27" s="8"/>
      <c r="L27" s="4">
        <f>230000</f>
        <v>230000</v>
      </c>
      <c r="M27" s="15">
        <f>230000</f>
        <v>230000</v>
      </c>
      <c r="N27" s="15"/>
      <c r="O27" s="15">
        <f>230000</f>
        <v>230000</v>
      </c>
      <c r="P27" s="15"/>
    </row>
    <row r="28" spans="1:16" s="1" customFormat="1" ht="24" customHeight="1">
      <c r="A28" s="7" t="s">
        <v>88</v>
      </c>
      <c r="B28" s="7"/>
      <c r="C28" s="7"/>
      <c r="D28" s="7"/>
      <c r="E28" s="7"/>
      <c r="F28" s="8" t="s">
        <v>26</v>
      </c>
      <c r="G28" s="8"/>
      <c r="H28" s="8"/>
      <c r="I28" s="8"/>
      <c r="J28" s="8"/>
      <c r="K28" s="8"/>
      <c r="L28" s="4">
        <f>230000</f>
        <v>230000</v>
      </c>
      <c r="M28" s="15">
        <f>230000</f>
        <v>230000</v>
      </c>
      <c r="N28" s="15"/>
      <c r="O28" s="15">
        <f>230000</f>
        <v>230000</v>
      </c>
      <c r="P28" s="15"/>
    </row>
    <row r="29" spans="1:16" s="1" customFormat="1" ht="14.1" customHeight="1">
      <c r="A29" s="7" t="s">
        <v>89</v>
      </c>
      <c r="B29" s="7"/>
      <c r="C29" s="7"/>
      <c r="D29" s="7"/>
      <c r="E29" s="7"/>
      <c r="F29" s="8" t="s">
        <v>27</v>
      </c>
      <c r="G29" s="8"/>
      <c r="H29" s="8"/>
      <c r="I29" s="8"/>
      <c r="J29" s="8"/>
      <c r="K29" s="8"/>
      <c r="L29" s="4">
        <f>81700</f>
        <v>81700</v>
      </c>
      <c r="M29" s="15">
        <f>81700</f>
        <v>81700</v>
      </c>
      <c r="N29" s="15"/>
      <c r="O29" s="15">
        <f>81700</f>
        <v>81700</v>
      </c>
      <c r="P29" s="15"/>
    </row>
    <row r="30" spans="1:16" s="1" customFormat="1" ht="14.1" customHeight="1">
      <c r="A30" s="7" t="s">
        <v>90</v>
      </c>
      <c r="B30" s="7"/>
      <c r="C30" s="7"/>
      <c r="D30" s="7"/>
      <c r="E30" s="7"/>
      <c r="F30" s="8" t="s">
        <v>28</v>
      </c>
      <c r="G30" s="8"/>
      <c r="H30" s="8"/>
      <c r="I30" s="8"/>
      <c r="J30" s="8"/>
      <c r="K30" s="8"/>
      <c r="L30" s="4">
        <f>81700</f>
        <v>81700</v>
      </c>
      <c r="M30" s="15">
        <f>81700</f>
        <v>81700</v>
      </c>
      <c r="N30" s="15"/>
      <c r="O30" s="15">
        <f>81700</f>
        <v>81700</v>
      </c>
      <c r="P30" s="15"/>
    </row>
    <row r="31" spans="1:16" s="1" customFormat="1" ht="14.1" customHeight="1">
      <c r="A31" s="7" t="s">
        <v>91</v>
      </c>
      <c r="B31" s="7"/>
      <c r="C31" s="7"/>
      <c r="D31" s="7"/>
      <c r="E31" s="7"/>
      <c r="F31" s="8" t="s">
        <v>29</v>
      </c>
      <c r="G31" s="8"/>
      <c r="H31" s="8"/>
      <c r="I31" s="8"/>
      <c r="J31" s="8"/>
      <c r="K31" s="8"/>
      <c r="L31" s="4">
        <f>166000</f>
        <v>166000</v>
      </c>
      <c r="M31" s="15">
        <f>166000</f>
        <v>166000</v>
      </c>
      <c r="N31" s="15"/>
      <c r="O31" s="15">
        <f>166000</f>
        <v>166000</v>
      </c>
      <c r="P31" s="15"/>
    </row>
    <row r="32" spans="1:16" s="1" customFormat="1" ht="14.1" customHeight="1">
      <c r="A32" s="7" t="s">
        <v>92</v>
      </c>
      <c r="B32" s="7"/>
      <c r="C32" s="7"/>
      <c r="D32" s="7"/>
      <c r="E32" s="7"/>
      <c r="F32" s="8" t="s">
        <v>30</v>
      </c>
      <c r="G32" s="8"/>
      <c r="H32" s="8"/>
      <c r="I32" s="8"/>
      <c r="J32" s="8"/>
      <c r="K32" s="8"/>
      <c r="L32" s="4">
        <f>109500</f>
        <v>109500</v>
      </c>
      <c r="M32" s="15">
        <f>109500</f>
        <v>109500</v>
      </c>
      <c r="N32" s="15"/>
      <c r="O32" s="15">
        <f>109500</f>
        <v>109500</v>
      </c>
      <c r="P32" s="15"/>
    </row>
    <row r="33" spans="1:16" s="1" customFormat="1" ht="24" customHeight="1">
      <c r="A33" s="7" t="s">
        <v>93</v>
      </c>
      <c r="B33" s="7"/>
      <c r="C33" s="7"/>
      <c r="D33" s="7"/>
      <c r="E33" s="7"/>
      <c r="F33" s="8" t="s">
        <v>31</v>
      </c>
      <c r="G33" s="8"/>
      <c r="H33" s="8"/>
      <c r="I33" s="8"/>
      <c r="J33" s="8"/>
      <c r="K33" s="8"/>
      <c r="L33" s="4">
        <f>109500</f>
        <v>109500</v>
      </c>
      <c r="M33" s="15">
        <f>109500</f>
        <v>109500</v>
      </c>
      <c r="N33" s="15"/>
      <c r="O33" s="15">
        <f>109500</f>
        <v>109500</v>
      </c>
      <c r="P33" s="15"/>
    </row>
    <row r="34" spans="1:16" s="1" customFormat="1" ht="14.1" customHeight="1">
      <c r="A34" s="7" t="s">
        <v>94</v>
      </c>
      <c r="B34" s="7"/>
      <c r="C34" s="7"/>
      <c r="D34" s="7"/>
      <c r="E34" s="7"/>
      <c r="F34" s="8" t="s">
        <v>32</v>
      </c>
      <c r="G34" s="8"/>
      <c r="H34" s="8"/>
      <c r="I34" s="8"/>
      <c r="J34" s="8"/>
      <c r="K34" s="8"/>
      <c r="L34" s="4">
        <f>56500</f>
        <v>56500</v>
      </c>
      <c r="M34" s="15">
        <f>56500</f>
        <v>56500</v>
      </c>
      <c r="N34" s="15"/>
      <c r="O34" s="15">
        <f>56500</f>
        <v>56500</v>
      </c>
      <c r="P34" s="15"/>
    </row>
    <row r="35" spans="1:16" s="1" customFormat="1" ht="24" customHeight="1">
      <c r="A35" s="7" t="s">
        <v>95</v>
      </c>
      <c r="B35" s="7"/>
      <c r="C35" s="7"/>
      <c r="D35" s="7"/>
      <c r="E35" s="7"/>
      <c r="F35" s="8" t="s">
        <v>33</v>
      </c>
      <c r="G35" s="8"/>
      <c r="H35" s="8"/>
      <c r="I35" s="8"/>
      <c r="J35" s="8"/>
      <c r="K35" s="8"/>
      <c r="L35" s="4">
        <f>56500</f>
        <v>56500</v>
      </c>
      <c r="M35" s="15">
        <f>56500</f>
        <v>56500</v>
      </c>
      <c r="N35" s="15"/>
      <c r="O35" s="15">
        <f>56500</f>
        <v>56500</v>
      </c>
      <c r="P35" s="15"/>
    </row>
    <row r="36" spans="1:16" s="1" customFormat="1" ht="14.1" customHeight="1">
      <c r="A36" s="7" t="s">
        <v>96</v>
      </c>
      <c r="B36" s="7"/>
      <c r="C36" s="7"/>
      <c r="D36" s="7"/>
      <c r="E36" s="7"/>
      <c r="F36" s="8" t="s">
        <v>34</v>
      </c>
      <c r="G36" s="8"/>
      <c r="H36" s="8"/>
      <c r="I36" s="8"/>
      <c r="J36" s="8"/>
      <c r="K36" s="8"/>
      <c r="L36" s="4">
        <f>20000</f>
        <v>20000</v>
      </c>
      <c r="M36" s="15">
        <f t="shared" ref="M36:M38" si="2">20000</f>
        <v>20000</v>
      </c>
      <c r="N36" s="15"/>
      <c r="O36" s="15">
        <f>20000</f>
        <v>20000</v>
      </c>
      <c r="P36" s="15"/>
    </row>
    <row r="37" spans="1:16" s="1" customFormat="1" ht="24" customHeight="1">
      <c r="A37" s="7" t="s">
        <v>97</v>
      </c>
      <c r="B37" s="7"/>
      <c r="C37" s="7"/>
      <c r="D37" s="7"/>
      <c r="E37" s="7"/>
      <c r="F37" s="8" t="s">
        <v>35</v>
      </c>
      <c r="G37" s="8"/>
      <c r="H37" s="8"/>
      <c r="I37" s="8"/>
      <c r="J37" s="8"/>
      <c r="K37" s="8"/>
      <c r="L37" s="4">
        <f>20000</f>
        <v>20000</v>
      </c>
      <c r="M37" s="15">
        <f t="shared" si="2"/>
        <v>20000</v>
      </c>
      <c r="N37" s="15"/>
      <c r="O37" s="15">
        <f>20000</f>
        <v>20000</v>
      </c>
      <c r="P37" s="15"/>
    </row>
    <row r="38" spans="1:16" s="1" customFormat="1" ht="33.9" customHeight="1">
      <c r="A38" s="7" t="s">
        <v>98</v>
      </c>
      <c r="B38" s="7"/>
      <c r="C38" s="7"/>
      <c r="D38" s="7"/>
      <c r="E38" s="7"/>
      <c r="F38" s="8" t="s">
        <v>36</v>
      </c>
      <c r="G38" s="8"/>
      <c r="H38" s="8"/>
      <c r="I38" s="8"/>
      <c r="J38" s="8"/>
      <c r="K38" s="8"/>
      <c r="L38" s="4">
        <f>20000</f>
        <v>20000</v>
      </c>
      <c r="M38" s="15">
        <f t="shared" si="2"/>
        <v>20000</v>
      </c>
      <c r="N38" s="15"/>
      <c r="O38" s="15">
        <f>20000</f>
        <v>20000</v>
      </c>
      <c r="P38" s="15"/>
    </row>
    <row r="39" spans="1:16" s="1" customFormat="1" ht="24" customHeight="1">
      <c r="A39" s="7" t="s">
        <v>99</v>
      </c>
      <c r="B39" s="7"/>
      <c r="C39" s="7"/>
      <c r="D39" s="7"/>
      <c r="E39" s="7"/>
      <c r="F39" s="8" t="s">
        <v>37</v>
      </c>
      <c r="G39" s="8"/>
      <c r="H39" s="8"/>
      <c r="I39" s="8"/>
      <c r="J39" s="8"/>
      <c r="K39" s="8"/>
      <c r="L39" s="4">
        <f>400000</f>
        <v>400000</v>
      </c>
      <c r="M39" s="15">
        <f>400000</f>
        <v>400000</v>
      </c>
      <c r="N39" s="15"/>
      <c r="O39" s="15">
        <f>400000</f>
        <v>400000</v>
      </c>
      <c r="P39" s="15"/>
    </row>
    <row r="40" spans="1:16" s="1" customFormat="1" ht="45" customHeight="1">
      <c r="A40" s="7" t="s">
        <v>100</v>
      </c>
      <c r="B40" s="7"/>
      <c r="C40" s="7"/>
      <c r="D40" s="7"/>
      <c r="E40" s="7"/>
      <c r="F40" s="8" t="s">
        <v>38</v>
      </c>
      <c r="G40" s="8"/>
      <c r="H40" s="8"/>
      <c r="I40" s="8"/>
      <c r="J40" s="8"/>
      <c r="K40" s="8"/>
      <c r="L40" s="4">
        <f>100000</f>
        <v>100000</v>
      </c>
      <c r="M40" s="15">
        <f t="shared" ref="M40:M42" si="3">100000</f>
        <v>100000</v>
      </c>
      <c r="N40" s="15"/>
      <c r="O40" s="15">
        <f>100000</f>
        <v>100000</v>
      </c>
      <c r="P40" s="15"/>
    </row>
    <row r="41" spans="1:16" s="1" customFormat="1" ht="45" customHeight="1">
      <c r="A41" s="7" t="s">
        <v>101</v>
      </c>
      <c r="B41" s="7"/>
      <c r="C41" s="7"/>
      <c r="D41" s="7"/>
      <c r="E41" s="7"/>
      <c r="F41" s="8" t="s">
        <v>39</v>
      </c>
      <c r="G41" s="8"/>
      <c r="H41" s="8"/>
      <c r="I41" s="8"/>
      <c r="J41" s="8"/>
      <c r="K41" s="8"/>
      <c r="L41" s="4">
        <f>100000</f>
        <v>100000</v>
      </c>
      <c r="M41" s="15">
        <f t="shared" si="3"/>
        <v>100000</v>
      </c>
      <c r="N41" s="15"/>
      <c r="O41" s="15">
        <f>100000</f>
        <v>100000</v>
      </c>
      <c r="P41" s="15"/>
    </row>
    <row r="42" spans="1:16" s="1" customFormat="1" ht="33.9" customHeight="1">
      <c r="A42" s="7" t="s">
        <v>102</v>
      </c>
      <c r="B42" s="7"/>
      <c r="C42" s="7"/>
      <c r="D42" s="7"/>
      <c r="E42" s="7"/>
      <c r="F42" s="8" t="s">
        <v>40</v>
      </c>
      <c r="G42" s="8"/>
      <c r="H42" s="8"/>
      <c r="I42" s="8"/>
      <c r="J42" s="8"/>
      <c r="K42" s="8"/>
      <c r="L42" s="4">
        <f>100000</f>
        <v>100000</v>
      </c>
      <c r="M42" s="15">
        <f t="shared" si="3"/>
        <v>100000</v>
      </c>
      <c r="N42" s="15"/>
      <c r="O42" s="15">
        <f>100000</f>
        <v>100000</v>
      </c>
      <c r="P42" s="15"/>
    </row>
    <row r="43" spans="1:16" s="1" customFormat="1" ht="45" customHeight="1">
      <c r="A43" s="7" t="s">
        <v>103</v>
      </c>
      <c r="B43" s="7"/>
      <c r="C43" s="7"/>
      <c r="D43" s="7"/>
      <c r="E43" s="7"/>
      <c r="F43" s="8" t="s">
        <v>41</v>
      </c>
      <c r="G43" s="8"/>
      <c r="H43" s="8"/>
      <c r="I43" s="8"/>
      <c r="J43" s="8"/>
      <c r="K43" s="8"/>
      <c r="L43" s="4">
        <f>300000</f>
        <v>300000</v>
      </c>
      <c r="M43" s="15">
        <f t="shared" ref="M43:M45" si="4">300000</f>
        <v>300000</v>
      </c>
      <c r="N43" s="15"/>
      <c r="O43" s="15">
        <f>300000</f>
        <v>300000</v>
      </c>
      <c r="P43" s="15"/>
    </row>
    <row r="44" spans="1:16" s="1" customFormat="1" ht="45" customHeight="1">
      <c r="A44" s="7" t="s">
        <v>104</v>
      </c>
      <c r="B44" s="7"/>
      <c r="C44" s="7"/>
      <c r="D44" s="7"/>
      <c r="E44" s="7"/>
      <c r="F44" s="8" t="s">
        <v>42</v>
      </c>
      <c r="G44" s="8"/>
      <c r="H44" s="8"/>
      <c r="I44" s="8"/>
      <c r="J44" s="8"/>
      <c r="K44" s="8"/>
      <c r="L44" s="4">
        <f>300000</f>
        <v>300000</v>
      </c>
      <c r="M44" s="15">
        <f t="shared" si="4"/>
        <v>300000</v>
      </c>
      <c r="N44" s="15"/>
      <c r="O44" s="15">
        <f>300000</f>
        <v>300000</v>
      </c>
      <c r="P44" s="15"/>
    </row>
    <row r="45" spans="1:16" s="1" customFormat="1" ht="45" customHeight="1">
      <c r="A45" s="7" t="s">
        <v>105</v>
      </c>
      <c r="B45" s="7"/>
      <c r="C45" s="7"/>
      <c r="D45" s="7"/>
      <c r="E45" s="7"/>
      <c r="F45" s="8" t="s">
        <v>43</v>
      </c>
      <c r="G45" s="8"/>
      <c r="H45" s="8"/>
      <c r="I45" s="8"/>
      <c r="J45" s="8"/>
      <c r="K45" s="8"/>
      <c r="L45" s="4">
        <f>300000</f>
        <v>300000</v>
      </c>
      <c r="M45" s="15">
        <f t="shared" si="4"/>
        <v>300000</v>
      </c>
      <c r="N45" s="15"/>
      <c r="O45" s="15">
        <f>300000</f>
        <v>300000</v>
      </c>
      <c r="P45" s="15"/>
    </row>
    <row r="46" spans="1:16" s="1" customFormat="1" ht="14.1" customHeight="1">
      <c r="A46" s="7" t="s">
        <v>106</v>
      </c>
      <c r="B46" s="7"/>
      <c r="C46" s="7"/>
      <c r="D46" s="7"/>
      <c r="E46" s="7"/>
      <c r="F46" s="8" t="s">
        <v>44</v>
      </c>
      <c r="G46" s="8"/>
      <c r="H46" s="8"/>
      <c r="I46" s="8"/>
      <c r="J46" s="8"/>
      <c r="K46" s="8"/>
      <c r="L46" s="4">
        <f>252500</f>
        <v>252500</v>
      </c>
      <c r="M46" s="15">
        <f>255000</f>
        <v>255000</v>
      </c>
      <c r="N46" s="15"/>
      <c r="O46" s="15">
        <f>255000</f>
        <v>255000</v>
      </c>
      <c r="P46" s="15"/>
    </row>
    <row r="47" spans="1:16" s="1" customFormat="1" ht="14.1" customHeight="1">
      <c r="A47" s="7" t="s">
        <v>107</v>
      </c>
      <c r="B47" s="7"/>
      <c r="C47" s="7"/>
      <c r="D47" s="7"/>
      <c r="E47" s="7"/>
      <c r="F47" s="8" t="s">
        <v>45</v>
      </c>
      <c r="G47" s="8"/>
      <c r="H47" s="8"/>
      <c r="I47" s="8"/>
      <c r="J47" s="8"/>
      <c r="K47" s="8"/>
      <c r="L47" s="4">
        <f>252500</f>
        <v>252500</v>
      </c>
      <c r="M47" s="15">
        <f>255000</f>
        <v>255000</v>
      </c>
      <c r="N47" s="15"/>
      <c r="O47" s="15">
        <f>255000</f>
        <v>255000</v>
      </c>
      <c r="P47" s="15"/>
    </row>
    <row r="48" spans="1:16" s="1" customFormat="1" ht="14.1" customHeight="1">
      <c r="A48" s="7" t="s">
        <v>108</v>
      </c>
      <c r="B48" s="7"/>
      <c r="C48" s="7"/>
      <c r="D48" s="7"/>
      <c r="E48" s="7"/>
      <c r="F48" s="8" t="s">
        <v>46</v>
      </c>
      <c r="G48" s="8"/>
      <c r="H48" s="8"/>
      <c r="I48" s="8"/>
      <c r="J48" s="8"/>
      <c r="K48" s="8"/>
      <c r="L48" s="4">
        <f>252500</f>
        <v>252500</v>
      </c>
      <c r="M48" s="16">
        <f>255000</f>
        <v>255000</v>
      </c>
      <c r="N48" s="16"/>
      <c r="O48" s="16">
        <f>255000</f>
        <v>255000</v>
      </c>
      <c r="P48" s="16"/>
    </row>
    <row r="49" spans="1:16" s="1" customFormat="1" ht="24" customHeight="1">
      <c r="A49" s="7" t="s">
        <v>109</v>
      </c>
      <c r="B49" s="7"/>
      <c r="C49" s="7"/>
      <c r="D49" s="7"/>
      <c r="E49" s="7"/>
      <c r="F49" s="8" t="s">
        <v>47</v>
      </c>
      <c r="G49" s="8"/>
      <c r="H49" s="8"/>
      <c r="I49" s="8"/>
      <c r="J49" s="8"/>
      <c r="K49" s="8"/>
      <c r="L49" s="4">
        <f>252500</f>
        <v>252500</v>
      </c>
      <c r="M49" s="16">
        <f>255000</f>
        <v>255000</v>
      </c>
      <c r="N49" s="16"/>
      <c r="O49" s="16">
        <f>255000</f>
        <v>255000</v>
      </c>
      <c r="P49" s="16"/>
    </row>
    <row r="50" spans="1:16" s="1" customFormat="1" ht="14.1" customHeight="1">
      <c r="A50" s="7" t="s">
        <v>110</v>
      </c>
      <c r="B50" s="7"/>
      <c r="C50" s="7"/>
      <c r="D50" s="7"/>
      <c r="E50" s="7"/>
      <c r="F50" s="8" t="s">
        <v>48</v>
      </c>
      <c r="G50" s="8"/>
      <c r="H50" s="8"/>
      <c r="I50" s="8"/>
      <c r="J50" s="8"/>
      <c r="K50" s="8"/>
      <c r="L50" s="4">
        <f>49982703.02</f>
        <v>49982703.020000003</v>
      </c>
      <c r="M50" s="16">
        <f>39071146.83</f>
        <v>39071146.829999998</v>
      </c>
      <c r="N50" s="16"/>
      <c r="O50" s="16">
        <f>38102276.83</f>
        <v>38102276.829999998</v>
      </c>
      <c r="P50" s="16"/>
    </row>
    <row r="51" spans="1:16" s="1" customFormat="1" ht="24" customHeight="1">
      <c r="A51" s="7" t="s">
        <v>111</v>
      </c>
      <c r="B51" s="7"/>
      <c r="C51" s="7"/>
      <c r="D51" s="7"/>
      <c r="E51" s="7"/>
      <c r="F51" s="8" t="s">
        <v>49</v>
      </c>
      <c r="G51" s="8"/>
      <c r="H51" s="8"/>
      <c r="I51" s="8"/>
      <c r="J51" s="8"/>
      <c r="K51" s="8"/>
      <c r="L51" s="4">
        <f>49982703.02</f>
        <v>49982703.020000003</v>
      </c>
      <c r="M51" s="16">
        <f>39071146.83</f>
        <v>39071146.829999998</v>
      </c>
      <c r="N51" s="16"/>
      <c r="O51" s="16">
        <f>38102276.83</f>
        <v>38102276.829999998</v>
      </c>
      <c r="P51" s="16"/>
    </row>
    <row r="52" spans="1:16" s="1" customFormat="1" ht="14.1" customHeight="1">
      <c r="A52" s="7" t="s">
        <v>112</v>
      </c>
      <c r="B52" s="7"/>
      <c r="C52" s="7"/>
      <c r="D52" s="7"/>
      <c r="E52" s="7"/>
      <c r="F52" s="8" t="s">
        <v>50</v>
      </c>
      <c r="G52" s="8"/>
      <c r="H52" s="8"/>
      <c r="I52" s="8"/>
      <c r="J52" s="8"/>
      <c r="K52" s="8"/>
      <c r="L52" s="4">
        <f>34759300</f>
        <v>34759300</v>
      </c>
      <c r="M52" s="16">
        <f>27204400</f>
        <v>27204400</v>
      </c>
      <c r="N52" s="16"/>
      <c r="O52" s="16">
        <f>27617500</f>
        <v>27617500</v>
      </c>
      <c r="P52" s="16"/>
    </row>
    <row r="53" spans="1:16" s="1" customFormat="1" ht="14.1" customHeight="1">
      <c r="A53" s="7" t="s">
        <v>113</v>
      </c>
      <c r="B53" s="7"/>
      <c r="C53" s="7"/>
      <c r="D53" s="7"/>
      <c r="E53" s="7"/>
      <c r="F53" s="8" t="s">
        <v>51</v>
      </c>
      <c r="G53" s="8"/>
      <c r="H53" s="8"/>
      <c r="I53" s="8"/>
      <c r="J53" s="8"/>
      <c r="K53" s="8"/>
      <c r="L53" s="4">
        <f>31282300</f>
        <v>31282300</v>
      </c>
      <c r="M53" s="16">
        <f>27204400</f>
        <v>27204400</v>
      </c>
      <c r="N53" s="16"/>
      <c r="O53" s="16">
        <f>27617500</f>
        <v>27617500</v>
      </c>
      <c r="P53" s="16"/>
    </row>
    <row r="54" spans="1:16" s="1" customFormat="1" ht="24" customHeight="1">
      <c r="A54" s="7" t="s">
        <v>114</v>
      </c>
      <c r="B54" s="7"/>
      <c r="C54" s="7"/>
      <c r="D54" s="7"/>
      <c r="E54" s="7"/>
      <c r="F54" s="8" t="s">
        <v>52</v>
      </c>
      <c r="G54" s="8"/>
      <c r="H54" s="8"/>
      <c r="I54" s="8"/>
      <c r="J54" s="8"/>
      <c r="K54" s="8"/>
      <c r="L54" s="4">
        <f>31282300</f>
        <v>31282300</v>
      </c>
      <c r="M54" s="16">
        <f>27204400</f>
        <v>27204400</v>
      </c>
      <c r="N54" s="16"/>
      <c r="O54" s="16">
        <f>27617500</f>
        <v>27617500</v>
      </c>
      <c r="P54" s="16"/>
    </row>
    <row r="55" spans="1:16" s="1" customFormat="1" ht="14.1" customHeight="1">
      <c r="A55" s="7" t="s">
        <v>115</v>
      </c>
      <c r="B55" s="7"/>
      <c r="C55" s="7"/>
      <c r="D55" s="7"/>
      <c r="E55" s="7"/>
      <c r="F55" s="8" t="s">
        <v>53</v>
      </c>
      <c r="G55" s="8"/>
      <c r="H55" s="8"/>
      <c r="I55" s="8"/>
      <c r="J55" s="8"/>
      <c r="K55" s="8"/>
      <c r="L55" s="4">
        <f>3477000</f>
        <v>3477000</v>
      </c>
      <c r="M55" s="18" t="s">
        <v>0</v>
      </c>
      <c r="N55" s="18"/>
      <c r="O55" s="18" t="s">
        <v>0</v>
      </c>
      <c r="P55" s="18"/>
    </row>
    <row r="56" spans="1:16" s="1" customFormat="1" ht="24" customHeight="1">
      <c r="A56" s="7" t="s">
        <v>116</v>
      </c>
      <c r="B56" s="7"/>
      <c r="C56" s="7"/>
      <c r="D56" s="7"/>
      <c r="E56" s="7"/>
      <c r="F56" s="8" t="s">
        <v>54</v>
      </c>
      <c r="G56" s="8"/>
      <c r="H56" s="8"/>
      <c r="I56" s="8"/>
      <c r="J56" s="8"/>
      <c r="K56" s="8"/>
      <c r="L56" s="4">
        <f>3477000</f>
        <v>3477000</v>
      </c>
      <c r="M56" s="18" t="s">
        <v>0</v>
      </c>
      <c r="N56" s="18"/>
      <c r="O56" s="18" t="s">
        <v>0</v>
      </c>
      <c r="P56" s="18"/>
    </row>
    <row r="57" spans="1:16" s="1" customFormat="1" ht="14.1" customHeight="1">
      <c r="A57" s="7" t="s">
        <v>117</v>
      </c>
      <c r="B57" s="7"/>
      <c r="C57" s="7"/>
      <c r="D57" s="7"/>
      <c r="E57" s="7"/>
      <c r="F57" s="8" t="s">
        <v>55</v>
      </c>
      <c r="G57" s="8"/>
      <c r="H57" s="8"/>
      <c r="I57" s="8"/>
      <c r="J57" s="8"/>
      <c r="K57" s="8"/>
      <c r="L57" s="4">
        <f>502214.44</f>
        <v>502214.44</v>
      </c>
      <c r="M57" s="16">
        <f>492076.83</f>
        <v>492076.83</v>
      </c>
      <c r="N57" s="16"/>
      <c r="O57" s="16">
        <f>505176.83</f>
        <v>505176.83</v>
      </c>
      <c r="P57" s="16"/>
    </row>
    <row r="58" spans="1:16" s="1" customFormat="1" ht="24" customHeight="1">
      <c r="A58" s="7" t="s">
        <v>118</v>
      </c>
      <c r="B58" s="7"/>
      <c r="C58" s="7"/>
      <c r="D58" s="7"/>
      <c r="E58" s="7"/>
      <c r="F58" s="8" t="s">
        <v>56</v>
      </c>
      <c r="G58" s="8"/>
      <c r="H58" s="8"/>
      <c r="I58" s="8"/>
      <c r="J58" s="8"/>
      <c r="K58" s="8"/>
      <c r="L58" s="4">
        <f>14237.61</f>
        <v>14237.61</v>
      </c>
      <c r="M58" s="17"/>
      <c r="N58" s="17"/>
      <c r="O58" s="17"/>
      <c r="P58" s="17"/>
    </row>
    <row r="59" spans="1:16" s="1" customFormat="1" ht="24" customHeight="1">
      <c r="A59" s="7" t="s">
        <v>119</v>
      </c>
      <c r="B59" s="7"/>
      <c r="C59" s="7"/>
      <c r="D59" s="7"/>
      <c r="E59" s="7"/>
      <c r="F59" s="8" t="s">
        <v>57</v>
      </c>
      <c r="G59" s="8"/>
      <c r="H59" s="8"/>
      <c r="I59" s="8"/>
      <c r="J59" s="8"/>
      <c r="K59" s="8"/>
      <c r="L59" s="4">
        <f>14237.61</f>
        <v>14237.61</v>
      </c>
      <c r="M59" s="17"/>
      <c r="N59" s="17"/>
      <c r="O59" s="17"/>
      <c r="P59" s="17"/>
    </row>
    <row r="60" spans="1:16" s="1" customFormat="1" ht="24" customHeight="1">
      <c r="A60" s="7" t="s">
        <v>120</v>
      </c>
      <c r="B60" s="7"/>
      <c r="C60" s="7"/>
      <c r="D60" s="7"/>
      <c r="E60" s="7"/>
      <c r="F60" s="8" t="s">
        <v>58</v>
      </c>
      <c r="G60" s="8"/>
      <c r="H60" s="8"/>
      <c r="I60" s="8"/>
      <c r="J60" s="8"/>
      <c r="K60" s="8"/>
      <c r="L60" s="4">
        <f>438000</f>
        <v>438000</v>
      </c>
      <c r="M60" s="16">
        <f>442100</f>
        <v>442100</v>
      </c>
      <c r="N60" s="16"/>
      <c r="O60" s="16">
        <f>455200</f>
        <v>455200</v>
      </c>
      <c r="P60" s="16"/>
    </row>
    <row r="61" spans="1:16" s="1" customFormat="1" ht="24" customHeight="1">
      <c r="A61" s="7" t="s">
        <v>121</v>
      </c>
      <c r="B61" s="7"/>
      <c r="C61" s="7"/>
      <c r="D61" s="7"/>
      <c r="E61" s="7"/>
      <c r="F61" s="8" t="s">
        <v>59</v>
      </c>
      <c r="G61" s="8"/>
      <c r="H61" s="8"/>
      <c r="I61" s="8"/>
      <c r="J61" s="8"/>
      <c r="K61" s="8"/>
      <c r="L61" s="4">
        <f>438000</f>
        <v>438000</v>
      </c>
      <c r="M61" s="16">
        <f>442100</f>
        <v>442100</v>
      </c>
      <c r="N61" s="16"/>
      <c r="O61" s="16">
        <f>455200</f>
        <v>455200</v>
      </c>
      <c r="P61" s="16"/>
    </row>
    <row r="62" spans="1:16" s="1" customFormat="1" ht="14.1" customHeight="1">
      <c r="A62" s="7" t="s">
        <v>122</v>
      </c>
      <c r="B62" s="7"/>
      <c r="C62" s="7"/>
      <c r="D62" s="7"/>
      <c r="E62" s="7"/>
      <c r="F62" s="8" t="s">
        <v>60</v>
      </c>
      <c r="G62" s="8"/>
      <c r="H62" s="8"/>
      <c r="I62" s="8"/>
      <c r="J62" s="8"/>
      <c r="K62" s="8"/>
      <c r="L62" s="4">
        <f>49976.83</f>
        <v>49976.83</v>
      </c>
      <c r="M62" s="16">
        <f>49976.83</f>
        <v>49976.83</v>
      </c>
      <c r="N62" s="16"/>
      <c r="O62" s="16">
        <f>49976.83</f>
        <v>49976.83</v>
      </c>
      <c r="P62" s="16"/>
    </row>
    <row r="63" spans="1:16" s="1" customFormat="1" ht="24" customHeight="1">
      <c r="A63" s="7" t="s">
        <v>123</v>
      </c>
      <c r="B63" s="7"/>
      <c r="C63" s="7"/>
      <c r="D63" s="7"/>
      <c r="E63" s="7"/>
      <c r="F63" s="8" t="s">
        <v>61</v>
      </c>
      <c r="G63" s="8"/>
      <c r="H63" s="8"/>
      <c r="I63" s="8"/>
      <c r="J63" s="8"/>
      <c r="K63" s="8"/>
      <c r="L63" s="4">
        <f>49976.83</f>
        <v>49976.83</v>
      </c>
      <c r="M63" s="16">
        <f>49976.83</f>
        <v>49976.83</v>
      </c>
      <c r="N63" s="16"/>
      <c r="O63" s="16">
        <f>49976.83</f>
        <v>49976.83</v>
      </c>
      <c r="P63" s="16"/>
    </row>
    <row r="64" spans="1:16" s="1" customFormat="1" ht="14.1" customHeight="1">
      <c r="A64" s="7" t="s">
        <v>124</v>
      </c>
      <c r="B64" s="7"/>
      <c r="C64" s="7"/>
      <c r="D64" s="7"/>
      <c r="E64" s="7"/>
      <c r="F64" s="8" t="s">
        <v>62</v>
      </c>
      <c r="G64" s="8"/>
      <c r="H64" s="8"/>
      <c r="I64" s="8"/>
      <c r="J64" s="8"/>
      <c r="K64" s="8"/>
      <c r="L64" s="4">
        <f>14721188.58</f>
        <v>14721188.58</v>
      </c>
      <c r="M64" s="16">
        <f>11374670</f>
        <v>11374670</v>
      </c>
      <c r="N64" s="16"/>
      <c r="O64" s="16">
        <f>9979600</f>
        <v>9979600</v>
      </c>
      <c r="P64" s="16"/>
    </row>
    <row r="65" spans="1:16" s="1" customFormat="1" ht="14.1" customHeight="1">
      <c r="A65" s="7" t="s">
        <v>125</v>
      </c>
      <c r="B65" s="7"/>
      <c r="C65" s="7"/>
      <c r="D65" s="7"/>
      <c r="E65" s="7"/>
      <c r="F65" s="8" t="s">
        <v>63</v>
      </c>
      <c r="G65" s="8"/>
      <c r="H65" s="8"/>
      <c r="I65" s="8"/>
      <c r="J65" s="8"/>
      <c r="K65" s="8"/>
      <c r="L65" s="4">
        <f>14721188.58</f>
        <v>14721188.58</v>
      </c>
      <c r="M65" s="16">
        <f>11374670</f>
        <v>11374670</v>
      </c>
      <c r="N65" s="16"/>
      <c r="O65" s="16">
        <f>9979600</f>
        <v>9979600</v>
      </c>
      <c r="P65" s="16"/>
    </row>
    <row r="66" spans="1:16" s="1" customFormat="1" ht="14.1" customHeight="1">
      <c r="A66" s="7" t="s">
        <v>126</v>
      </c>
      <c r="B66" s="7"/>
      <c r="C66" s="7"/>
      <c r="D66" s="7"/>
      <c r="E66" s="7"/>
      <c r="F66" s="8" t="s">
        <v>64</v>
      </c>
      <c r="G66" s="8"/>
      <c r="H66" s="8"/>
      <c r="I66" s="8"/>
      <c r="J66" s="8"/>
      <c r="K66" s="8"/>
      <c r="L66" s="4">
        <f>14721188.58</f>
        <v>14721188.58</v>
      </c>
      <c r="M66" s="15">
        <f>11374670</f>
        <v>11374670</v>
      </c>
      <c r="N66" s="15"/>
      <c r="O66" s="15">
        <f>9979600</f>
        <v>9979600</v>
      </c>
      <c r="P66" s="15"/>
    </row>
    <row r="67" spans="1:16" s="1" customFormat="1" ht="26.1" customHeight="1">
      <c r="A67" s="14" t="s">
        <v>65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5">
        <f>61499740.02</f>
        <v>61499740.020000003</v>
      </c>
      <c r="M67" s="20">
        <f>50049246.83</f>
        <v>50049246.829999998</v>
      </c>
      <c r="N67" s="20"/>
      <c r="O67" s="20">
        <f>49080376.83</f>
        <v>49080376.829999998</v>
      </c>
      <c r="P67" s="20"/>
    </row>
    <row r="68" spans="1:16" s="1" customFormat="1" ht="15.9" customHeight="1">
      <c r="A68" s="13" t="s">
        <v>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</sheetData>
  <mergeCells count="249">
    <mergeCell ref="O5:P5"/>
    <mergeCell ref="M67:N67"/>
    <mergeCell ref="O67:P67"/>
    <mergeCell ref="M1:P1"/>
    <mergeCell ref="M66:N66"/>
    <mergeCell ref="O66:P66"/>
    <mergeCell ref="M6:N7"/>
    <mergeCell ref="O6:P7"/>
    <mergeCell ref="M58:N58"/>
    <mergeCell ref="M59:N59"/>
    <mergeCell ref="O58:P58"/>
    <mergeCell ref="M63:N63"/>
    <mergeCell ref="O63:P63"/>
    <mergeCell ref="M64:N64"/>
    <mergeCell ref="O64:P64"/>
    <mergeCell ref="M65:N65"/>
    <mergeCell ref="O65:P65"/>
    <mergeCell ref="M62:N62"/>
    <mergeCell ref="O62:P62"/>
    <mergeCell ref="M57:N57"/>
    <mergeCell ref="O57:P57"/>
    <mergeCell ref="M60:N60"/>
    <mergeCell ref="O60:P60"/>
    <mergeCell ref="M61:N61"/>
    <mergeCell ref="O61:P61"/>
    <mergeCell ref="O59:P59"/>
    <mergeCell ref="M54:N54"/>
    <mergeCell ref="O54:P54"/>
    <mergeCell ref="M55:N55"/>
    <mergeCell ref="O55:P55"/>
    <mergeCell ref="M56:N56"/>
    <mergeCell ref="O56:P56"/>
    <mergeCell ref="M51:N51"/>
    <mergeCell ref="O51:P51"/>
    <mergeCell ref="M52:N52"/>
    <mergeCell ref="O52:P52"/>
    <mergeCell ref="M53:N53"/>
    <mergeCell ref="O53:P53"/>
    <mergeCell ref="M48:N48"/>
    <mergeCell ref="O48:P48"/>
    <mergeCell ref="M49:N49"/>
    <mergeCell ref="O49:P49"/>
    <mergeCell ref="M50:N50"/>
    <mergeCell ref="O50:P50"/>
    <mergeCell ref="M45:N45"/>
    <mergeCell ref="O45:P45"/>
    <mergeCell ref="M46:N46"/>
    <mergeCell ref="O46:P46"/>
    <mergeCell ref="M47:N47"/>
    <mergeCell ref="O47:P47"/>
    <mergeCell ref="M42:N42"/>
    <mergeCell ref="O42:P42"/>
    <mergeCell ref="M43:N43"/>
    <mergeCell ref="O43:P43"/>
    <mergeCell ref="M44:N44"/>
    <mergeCell ref="O44:P44"/>
    <mergeCell ref="M39:N39"/>
    <mergeCell ref="O39:P39"/>
    <mergeCell ref="M40:N40"/>
    <mergeCell ref="O40:P40"/>
    <mergeCell ref="M41:N41"/>
    <mergeCell ref="O41:P41"/>
    <mergeCell ref="M36:N36"/>
    <mergeCell ref="O36:P36"/>
    <mergeCell ref="M37:N37"/>
    <mergeCell ref="O37:P37"/>
    <mergeCell ref="M38:N38"/>
    <mergeCell ref="O38:P38"/>
    <mergeCell ref="M33:N33"/>
    <mergeCell ref="O33:P33"/>
    <mergeCell ref="M34:N34"/>
    <mergeCell ref="O34:P34"/>
    <mergeCell ref="M35:N35"/>
    <mergeCell ref="O35:P35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M12:N12"/>
    <mergeCell ref="O12:P12"/>
    <mergeCell ref="M13:N13"/>
    <mergeCell ref="O13:P13"/>
    <mergeCell ref="M14:N14"/>
    <mergeCell ref="O14:P14"/>
    <mergeCell ref="O8:P8"/>
    <mergeCell ref="M9:N9"/>
    <mergeCell ref="O9:P9"/>
    <mergeCell ref="M10:N10"/>
    <mergeCell ref="O10:P10"/>
    <mergeCell ref="M11:N11"/>
    <mergeCell ref="O11:P11"/>
    <mergeCell ref="M8:N8"/>
    <mergeCell ref="A3:L4"/>
    <mergeCell ref="A68:L68"/>
    <mergeCell ref="A66:E66"/>
    <mergeCell ref="F66:K66"/>
    <mergeCell ref="A67:K67"/>
    <mergeCell ref="A64:E64"/>
    <mergeCell ref="F64:K64"/>
    <mergeCell ref="A65:E65"/>
    <mergeCell ref="F65:K65"/>
    <mergeCell ref="A62:E62"/>
    <mergeCell ref="F62:K62"/>
    <mergeCell ref="A63:E63"/>
    <mergeCell ref="F63:K63"/>
    <mergeCell ref="A60:E60"/>
    <mergeCell ref="F60:K60"/>
    <mergeCell ref="A61:E61"/>
    <mergeCell ref="F61:K61"/>
    <mergeCell ref="A58:E58"/>
    <mergeCell ref="F58:K58"/>
    <mergeCell ref="A59:E59"/>
    <mergeCell ref="F59:K59"/>
    <mergeCell ref="A56:E56"/>
    <mergeCell ref="F56:K56"/>
    <mergeCell ref="A57:E57"/>
    <mergeCell ref="F57:K57"/>
    <mergeCell ref="A54:E54"/>
    <mergeCell ref="F54:K54"/>
    <mergeCell ref="A55:E55"/>
    <mergeCell ref="F55:K55"/>
    <mergeCell ref="A52:E52"/>
    <mergeCell ref="F52:K52"/>
    <mergeCell ref="A53:E53"/>
    <mergeCell ref="F53:K53"/>
    <mergeCell ref="A50:E50"/>
    <mergeCell ref="F50:K50"/>
    <mergeCell ref="A51:E51"/>
    <mergeCell ref="F51:K51"/>
    <mergeCell ref="A48:E48"/>
    <mergeCell ref="F48:K48"/>
    <mergeCell ref="A49:E49"/>
    <mergeCell ref="F49:K49"/>
    <mergeCell ref="A46:E46"/>
    <mergeCell ref="F46:K46"/>
    <mergeCell ref="A47:E47"/>
    <mergeCell ref="F47:K47"/>
    <mergeCell ref="A44:E44"/>
    <mergeCell ref="F44:K44"/>
    <mergeCell ref="A45:E45"/>
    <mergeCell ref="F45:K45"/>
    <mergeCell ref="A42:E42"/>
    <mergeCell ref="F42:K42"/>
    <mergeCell ref="A43:E43"/>
    <mergeCell ref="F43:K43"/>
    <mergeCell ref="A40:E40"/>
    <mergeCell ref="F40:K40"/>
    <mergeCell ref="A41:E41"/>
    <mergeCell ref="F41:K41"/>
    <mergeCell ref="A38:E38"/>
    <mergeCell ref="F38:K38"/>
    <mergeCell ref="A39:E39"/>
    <mergeCell ref="F39:K39"/>
    <mergeCell ref="A36:E36"/>
    <mergeCell ref="F36:K36"/>
    <mergeCell ref="A37:E37"/>
    <mergeCell ref="F37:K37"/>
    <mergeCell ref="A34:E34"/>
    <mergeCell ref="F34:K34"/>
    <mergeCell ref="A35:E35"/>
    <mergeCell ref="F35:K35"/>
    <mergeCell ref="A32:E32"/>
    <mergeCell ref="F32:K32"/>
    <mergeCell ref="A33:E33"/>
    <mergeCell ref="F33:K33"/>
    <mergeCell ref="A30:E30"/>
    <mergeCell ref="F30:K30"/>
    <mergeCell ref="A31:E31"/>
    <mergeCell ref="F31:K31"/>
    <mergeCell ref="A28:E28"/>
    <mergeCell ref="F28:K28"/>
    <mergeCell ref="A29:E29"/>
    <mergeCell ref="F29:K29"/>
    <mergeCell ref="A26:E26"/>
    <mergeCell ref="F26:K26"/>
    <mergeCell ref="A27:E27"/>
    <mergeCell ref="F27:K27"/>
    <mergeCell ref="A24:E24"/>
    <mergeCell ref="F24:K24"/>
    <mergeCell ref="A25:E25"/>
    <mergeCell ref="F25:K25"/>
    <mergeCell ref="A22:E22"/>
    <mergeCell ref="F22:K22"/>
    <mergeCell ref="A23:E23"/>
    <mergeCell ref="F23:K23"/>
    <mergeCell ref="A20:E20"/>
    <mergeCell ref="F20:K20"/>
    <mergeCell ref="A21:E21"/>
    <mergeCell ref="F21:K21"/>
    <mergeCell ref="A18:E18"/>
    <mergeCell ref="F18:K18"/>
    <mergeCell ref="A19:E19"/>
    <mergeCell ref="F19:K19"/>
    <mergeCell ref="A16:E16"/>
    <mergeCell ref="F16:K16"/>
    <mergeCell ref="A17:E17"/>
    <mergeCell ref="F17:K17"/>
    <mergeCell ref="A15:E15"/>
    <mergeCell ref="F15:K15"/>
    <mergeCell ref="A12:E12"/>
    <mergeCell ref="F12:K12"/>
    <mergeCell ref="A13:E13"/>
    <mergeCell ref="F13:K13"/>
    <mergeCell ref="A10:E10"/>
    <mergeCell ref="F10:K10"/>
    <mergeCell ref="A11:E11"/>
    <mergeCell ref="F11:K11"/>
    <mergeCell ref="A8:E8"/>
    <mergeCell ref="F8:K8"/>
    <mergeCell ref="A9:E9"/>
    <mergeCell ref="F9:K9"/>
    <mergeCell ref="A5:L5"/>
    <mergeCell ref="A6:E7"/>
    <mergeCell ref="F6:K7"/>
    <mergeCell ref="L6:L7"/>
    <mergeCell ref="A14:E14"/>
    <mergeCell ref="F14:K14"/>
  </mergeCells>
  <pageMargins left="0.39370078740157483" right="0" top="0.59055118110236215" bottom="0" header="0.5" footer="0.5"/>
  <pageSetup paperSize="9" firstPageNumber="4294967295" orientation="landscape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2020-02-26T09:21:10Z</dcterms:created>
  <dcterms:modified xsi:type="dcterms:W3CDTF">2020-02-28T11:39:12Z</dcterms:modified>
</cp:coreProperties>
</file>