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2" windowWidth="11340" windowHeight="6792"/>
  </bookViews>
  <sheets>
    <sheet name="Расходы" sheetId="1" r:id="rId1"/>
  </sheets>
  <calcPr calcId="125725" refMode="R1C1"/>
</workbook>
</file>

<file path=xl/calcChain.xml><?xml version="1.0" encoding="utf-8"?>
<calcChain xmlns="http://schemas.openxmlformats.org/spreadsheetml/2006/main">
  <c r="N86" i="1"/>
  <c r="N88"/>
  <c r="N90"/>
  <c r="N96"/>
  <c r="N98"/>
  <c r="N100"/>
  <c r="N102"/>
  <c r="N104"/>
  <c r="N10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L50"/>
  <c r="L51"/>
  <c r="L52"/>
  <c r="L53"/>
  <c r="L54"/>
  <c r="L55"/>
  <c r="L56"/>
  <c r="L57"/>
  <c r="L58"/>
  <c r="L59"/>
  <c r="L60"/>
  <c r="L61"/>
  <c r="L62"/>
  <c r="L63"/>
  <c r="L64"/>
  <c r="L65"/>
  <c r="L66"/>
  <c r="L67"/>
  <c r="L68"/>
  <c r="L69"/>
  <c r="L70"/>
  <c r="L71"/>
  <c r="L72"/>
  <c r="L73"/>
  <c r="L74"/>
  <c r="L75"/>
  <c r="L76"/>
  <c r="L77"/>
  <c r="L78"/>
  <c r="L79"/>
  <c r="L80"/>
  <c r="L81"/>
  <c r="L82"/>
  <c r="L83"/>
  <c r="L84"/>
  <c r="N84" s="1"/>
  <c r="L85"/>
  <c r="N85" s="1"/>
  <c r="L86"/>
  <c r="L87"/>
  <c r="N87" s="1"/>
  <c r="L88"/>
  <c r="L89"/>
  <c r="N89" s="1"/>
  <c r="L90"/>
  <c r="L91"/>
  <c r="L92"/>
  <c r="L93"/>
  <c r="L94"/>
  <c r="N94" s="1"/>
  <c r="L95"/>
  <c r="N95" s="1"/>
  <c r="L96"/>
  <c r="L97"/>
  <c r="N97" s="1"/>
  <c r="L98"/>
  <c r="L99"/>
  <c r="N99" s="1"/>
  <c r="L100"/>
  <c r="L101"/>
  <c r="N101" s="1"/>
  <c r="L102"/>
  <c r="L103"/>
  <c r="N103" s="1"/>
  <c r="L104"/>
  <c r="L105"/>
  <c r="N105" s="1"/>
  <c r="L106"/>
  <c r="L107"/>
  <c r="L108"/>
  <c r="L109"/>
  <c r="L110"/>
  <c r="L111"/>
  <c r="L112"/>
  <c r="L113"/>
  <c r="L114"/>
  <c r="L115"/>
  <c r="L116"/>
  <c r="L117"/>
  <c r="L118"/>
  <c r="L119"/>
  <c r="L120"/>
  <c r="L121"/>
  <c r="L122"/>
  <c r="L123"/>
  <c r="L124"/>
  <c r="L125"/>
  <c r="L126"/>
  <c r="L127"/>
  <c r="L128"/>
  <c r="L129"/>
  <c r="L130"/>
  <c r="L131"/>
  <c r="L132"/>
  <c r="L133"/>
  <c r="L134"/>
  <c r="L135"/>
  <c r="L136"/>
  <c r="L137"/>
  <c r="L138"/>
  <c r="N138" s="1"/>
  <c r="N121" s="1"/>
  <c r="L139"/>
  <c r="N139" s="1"/>
  <c r="L140"/>
  <c r="N140" s="1"/>
  <c r="L141"/>
  <c r="N141" s="1"/>
  <c r="L142"/>
  <c r="L143"/>
  <c r="L144"/>
  <c r="L145"/>
  <c r="L146"/>
  <c r="L147"/>
  <c r="L148"/>
  <c r="L149"/>
  <c r="L150"/>
  <c r="L151"/>
  <c r="L152"/>
  <c r="L153"/>
  <c r="L154"/>
  <c r="L155"/>
  <c r="L156"/>
  <c r="L157"/>
  <c r="L158"/>
  <c r="L159"/>
  <c r="L160"/>
  <c r="L161"/>
  <c r="L162"/>
  <c r="L163"/>
  <c r="L164"/>
  <c r="L165"/>
  <c r="L166"/>
  <c r="L167"/>
  <c r="L168"/>
  <c r="L169"/>
  <c r="L170"/>
  <c r="L171"/>
  <c r="L172"/>
  <c r="L173"/>
  <c r="L174"/>
  <c r="L175"/>
  <c r="L176"/>
  <c r="L177"/>
  <c r="L178"/>
  <c r="L179"/>
  <c r="L180"/>
  <c r="L181"/>
  <c r="L182"/>
  <c r="L183"/>
  <c r="L184"/>
  <c r="L185"/>
  <c r="L186"/>
  <c r="L187"/>
  <c r="L188"/>
  <c r="L189"/>
  <c r="L190"/>
  <c r="L191"/>
  <c r="L192"/>
  <c r="L193"/>
  <c r="L194"/>
  <c r="L195"/>
  <c r="L196"/>
  <c r="L197"/>
  <c r="L198"/>
  <c r="L199"/>
  <c r="L200"/>
  <c r="L201"/>
  <c r="L202"/>
  <c r="L203"/>
  <c r="L204"/>
  <c r="L205"/>
  <c r="L206"/>
  <c r="L207"/>
  <c r="L208"/>
  <c r="L209"/>
  <c r="L210"/>
  <c r="L211"/>
  <c r="L212"/>
  <c r="L213"/>
  <c r="L214"/>
  <c r="L215"/>
  <c r="L216"/>
  <c r="L217"/>
  <c r="L218"/>
  <c r="L219"/>
  <c r="L220"/>
  <c r="L221"/>
  <c r="L222"/>
  <c r="L223"/>
  <c r="L224"/>
  <c r="L225"/>
  <c r="L226"/>
  <c r="L227"/>
  <c r="L228"/>
  <c r="L229"/>
  <c r="L230"/>
  <c r="L231"/>
  <c r="L232"/>
  <c r="L233"/>
  <c r="L234"/>
  <c r="L235"/>
  <c r="L236"/>
  <c r="L237"/>
  <c r="L238"/>
  <c r="L239"/>
  <c r="L240"/>
  <c r="L241"/>
  <c r="L242"/>
  <c r="L243"/>
  <c r="L244"/>
  <c r="L245"/>
  <c r="L246"/>
  <c r="L247"/>
  <c r="L248"/>
  <c r="L249"/>
  <c r="L250"/>
  <c r="L251"/>
  <c r="L252"/>
  <c r="L253"/>
  <c r="L254"/>
  <c r="L255"/>
  <c r="L256"/>
  <c r="L257"/>
  <c r="L258"/>
  <c r="L259"/>
  <c r="L260"/>
  <c r="L261"/>
  <c r="L262"/>
  <c r="L263"/>
  <c r="L264"/>
  <c r="L265"/>
  <c r="L266"/>
  <c r="N7" l="1"/>
  <c r="N266" s="1"/>
</calcChain>
</file>

<file path=xl/sharedStrings.xml><?xml version="1.0" encoding="utf-8"?>
<sst xmlns="http://schemas.openxmlformats.org/spreadsheetml/2006/main" count="1575" uniqueCount="246">
  <si>
    <t/>
  </si>
  <si>
    <t>Наименование</t>
  </si>
  <si>
    <t>Код по бюджетной классификации</t>
  </si>
  <si>
    <t>Администратор</t>
  </si>
  <si>
    <t>КЦСР</t>
  </si>
  <si>
    <t>КВР</t>
  </si>
  <si>
    <t>2020 год</t>
  </si>
  <si>
    <t>1</t>
  </si>
  <si>
    <t>2</t>
  </si>
  <si>
    <t>3</t>
  </si>
  <si>
    <t>Администрации городских и сельских поселений</t>
  </si>
  <si>
    <t>650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</si>
  <si>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</si>
  <si>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</si>
  <si>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Муниципальная программа "Развитие муниципальной службы на территории сельского поселения Мулымья на 2020 - 2025 года и плановый период до 2030 года"</t>
  </si>
  <si>
    <t>0700000000</t>
  </si>
  <si>
    <t>Основное меропритяие "Обеспечение оплаты труда, гарантий и компенсаций для работников администрации поселения в соответсвии с действующим законодательством"</t>
  </si>
  <si>
    <t>0700100000</t>
  </si>
  <si>
    <t>Глава (высшее должностное лицо)муниципального образования</t>
  </si>
  <si>
    <t>0700102030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</si>
  <si>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</si>
  <si>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</si>
  <si>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</si>
  <si>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</si>
  <si>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</si>
  <si>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</si>
  <si>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</si>
  <si>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</si>
  <si>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</si>
  <si>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на обеспечение функций органов местного самоуправления</t>
  </si>
  <si>
    <t>0700102040</t>
  </si>
  <si>
    <t>Межбюджетные трансферты</t>
  </si>
  <si>
    <t>500</t>
  </si>
  <si>
    <t>Иные межбюджетные трансферты</t>
  </si>
  <si>
    <t>540</t>
  </si>
  <si>
    <t>Обеспечение проведения выборов и референдумов</t>
  </si>
  <si>
    <t>Основное мероприятие "Проведение выборов в органы местного самоуправления"</t>
  </si>
  <si>
    <t>0700600000</t>
  </si>
  <si>
    <t>Расходы на организационное и материально-техническое обеспечение подготовки и проведения муниципальных выборов</t>
  </si>
  <si>
    <t>0700679991</t>
  </si>
  <si>
    <t>Иные бюджетные ассигнования</t>
  </si>
  <si>
    <t>800</t>
  </si>
  <si>
    <t>Специальные расходы</t>
  </si>
  <si>
    <t>880</t>
  </si>
  <si>
    <t>Резервные фонды</t>
  </si>
  <si>
    <t>Непрограммные расходы</t>
  </si>
  <si>
    <t>6000000000</t>
  </si>
  <si>
    <t>Резервные фонды муниципального образования</t>
  </si>
  <si>
    <t>6000007050</t>
  </si>
  <si>
    <t>Резервные средства</t>
  </si>
  <si>
    <t>870</t>
  </si>
  <si>
    <t>Другие общегосударственные вопросы</t>
  </si>
  <si>
    <t xml:space="preserve">Основное мероприятие "Обеспечение социальных гарантий и компенсаций работникам администрации (льготный проезд, санаторно-курортное лечение)" </t>
  </si>
  <si>
    <t>0700200000</t>
  </si>
  <si>
    <t>Прочие мероприятия органов местного самоуправления</t>
  </si>
  <si>
    <t>0700202400</t>
  </si>
  <si>
    <t>Иные выплаты персоналу государственных (муниципальных) органов, за исключением фонда оплаты труда</t>
  </si>
  <si>
    <t>122</t>
  </si>
  <si>
    <t>Основное мероприятие "Материально-техническое обеспечение администрации поселения"</t>
  </si>
  <si>
    <t>0700900000</t>
  </si>
  <si>
    <t>0700902400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</si>
  <si>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</si>
  <si>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</si>
  <si>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</si>
  <si>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</si>
  <si>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Прочая закупка товаров, работ и услуг</t>
  </si>
  <si>
    <t>244</t>
  </si>
  <si>
    <t>Уплата налогов, сборов и иных платежей</t>
  </si>
  <si>
    <t>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</si>
  <si>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</si>
  <si>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</si>
  <si>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</si>
  <si>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</si>
  <si>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Муниципальная программа "Обслуживание деятельности администрации сельского поселения Мулымья на 2020-2025 годы и на плановый период до 2030 года"</t>
  </si>
  <si>
    <t>0800000000</t>
  </si>
  <si>
    <t>0800100000</t>
  </si>
  <si>
    <t>Расходы на обеспечение деятельности (оказание услуг) муниципальных учреждений</t>
  </si>
  <si>
    <t>0800100590</t>
  </si>
  <si>
    <t>Расходы на выплаты персоналу казенных учреждений</t>
  </si>
  <si>
    <t>110</t>
  </si>
  <si>
    <t>Фонд оплаты труда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</si>
  <si>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</si>
  <si>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</si>
  <si>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</si>
  <si>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 xml:space="preserve">Основное мероприятие "Обеспечение социальных гарантий и компенсаций работникам администрации (льготный проезд)" </t>
  </si>
  <si>
    <t>0800200000</t>
  </si>
  <si>
    <t>Иные выплаты персоналу учреждений, за исключением фонда оплаты труда</t>
  </si>
  <si>
    <t>0800200590</t>
  </si>
  <si>
    <t>112</t>
  </si>
  <si>
    <t>Основное мероприятие "Обеспечение автотранспортных средств топливом, запасными частями, иными принадлежностями"</t>
  </si>
  <si>
    <t>0800500000</t>
  </si>
  <si>
    <t>0800500590</t>
  </si>
  <si>
    <t>Основное мероприятие "Материально-техническое обеспечение"</t>
  </si>
  <si>
    <t>0800700000</t>
  </si>
  <si>
    <t>0800700590</t>
  </si>
  <si>
    <t>Закупка товаров, работ, услуг в сфере информационно-коммуникационных технологий</t>
  </si>
  <si>
    <t>242</t>
  </si>
  <si>
    <t>НАЦИОНАЛЬНАЯ ОБОРОНА</t>
  </si>
  <si>
    <t>Мобилизационная и вневойсковая подготовка</t>
  </si>
  <si>
    <t>Основное мероприятие "Осуществление первичного воинского учета на территориях, где отсутствуют военные комиссариаты"</t>
  </si>
  <si>
    <t>0700400000</t>
  </si>
  <si>
    <t>Субвенция на осуществление первичного воинского учета на территориях,где отсутствуют военные комиссариаты"</t>
  </si>
  <si>
    <t>0700451180</t>
  </si>
  <si>
    <t>НАЦИОНАЛЬНАЯ БЕЗОПАСНОСТЬ И ПРАВООХРАНИТЕЛЬНАЯ ДЕЯТЕЛЬНОСТЬ</t>
  </si>
  <si>
    <t>Органы юстиции</t>
  </si>
  <si>
    <t>Основное мероприятие "Государственная регистрация актов гражданского состояния"</t>
  </si>
  <si>
    <t>0700300000</t>
  </si>
  <si>
    <t>Субвенция на осуществление переданных органам государственной власти субъектов РФ в соотвествии с п. 1 ст. 4 ФЗ от 15.11.1997 года 
№143-ФЗ " Об актах гражданского состояния" полномочий РФ на госудаственную регистрацию актов гражданского состояния" (фед. бюджет)</t>
  </si>
  <si>
    <t>0700359300</t>
  </si>
  <si>
    <t xml:space="preserve"> Субвенция на осуществление переданных органам государственной власти субъектов РФ в соответствии с п. 1 ст. 4 ФЗ от 15.11.1997 года №143-ФЗ " Об актах гражданского состояния"полномочий РФ на гос.регистрацию актов гражданского состояния"(бюджет автом.округ)</t>
  </si>
  <si>
    <t>07003D9300</t>
  </si>
  <si>
    <t>Другие вопросы в области национальной безопасности и правоохранительной деятельности</t>
  </si>
  <si>
    <t>Муниципальная программа "Профилактика экстремизма, гармонизация межэтнических и межкультурных отношений, укрепление толерантности и профилактики правонарушений в сельском поселении Мулымья на 2020 – 2025 года и на плановый период до 2030 года"</t>
  </si>
  <si>
    <t>0100000000</t>
  </si>
  <si>
    <t>Основное мероприятие "Обеспечение условий по реализации в сельском поселении Мулымья единой государственной политики в сфере межнациональных отношений и профилактики экстремизма"</t>
  </si>
  <si>
    <t>0100300000</t>
  </si>
  <si>
    <t>Мероприятия по созданию условий для деятельности народных дружин</t>
  </si>
  <si>
    <t>0100382300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</si>
  <si>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</si>
  <si>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</si>
  <si>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01003S2300</t>
  </si>
  <si>
    <t>НАЦИОНАЛЬНАЯ ЭКОНОМИКА</t>
  </si>
  <si>
    <t>Общеэкономические вопросы</t>
  </si>
  <si>
    <t>Основное мероприятие "Организация общественных работ для временного трудоустройства не занятых трудовой деятельностью и безработных граждан"</t>
  </si>
  <si>
    <t>0800300000</t>
  </si>
  <si>
    <t>Расходы на реализацию мероприятий по содействию трудоустройству граждан</t>
  </si>
  <si>
    <t>0800375060</t>
  </si>
  <si>
    <t>Расходы на реализацию мероприятий по содействию трудоустройству граждан (бюджет автон. округа)</t>
  </si>
  <si>
    <t>0800385060</t>
  </si>
  <si>
    <t>Сельское хозяйство и рыболовство</t>
  </si>
  <si>
    <t>Муниципальная программа "Благоустройство муниципального образования сельское поселение Мулымья на 2020 – 2025 года и на плановый период до 2030 года</t>
  </si>
  <si>
    <t>0200000000</t>
  </si>
  <si>
    <t>Основное мероприятие "Санитарная очистка поселка"</t>
  </si>
  <si>
    <t>0200200000</t>
  </si>
  <si>
    <t>Расходы на проведение мероприятий по предупреждению и ликвидации болезней животных, их лечению, защите населения от болезней, общих для человека и животных (окр. бюджет)</t>
  </si>
  <si>
    <t>0200284200</t>
  </si>
  <si>
    <t>Расходы на исполнение переданных полномочий по организации мероприятий при осуществлении деятельности по обращению с животными без владельцев (бюджет района).</t>
  </si>
  <si>
    <t>0200294200</t>
  </si>
  <si>
    <t>Дорожное хозяйство (дорожные фонды)</t>
  </si>
  <si>
    <t>Муниципальная программа "Содержание и текущий ремонт внутри поселковых дорог сельского поселения Мулымья на 2020 – 2025 года и на плановый период до 2030 года"</t>
  </si>
  <si>
    <t>0400000000</t>
  </si>
  <si>
    <t>Основное мероприятие "Содержание, реконструкция, ремонт дорог и пешеходных зон"</t>
  </si>
  <si>
    <t>0400100000</t>
  </si>
  <si>
    <t>Расходы на ремонт и зимнее-летнее содержание дорог</t>
  </si>
  <si>
    <t>0400174190</t>
  </si>
  <si>
    <t>Расходы на ремонт автомобильных дорог общего пользования местного значения</t>
  </si>
  <si>
    <t>0400189190</t>
  </si>
  <si>
    <t>Основное мероприятие "Безопасность дорожного движения"</t>
  </si>
  <si>
    <t>0400200000</t>
  </si>
  <si>
    <t>Расходы на безопасность дорожного движения</t>
  </si>
  <si>
    <t>0400274190</t>
  </si>
  <si>
    <t>Связь и информатика</t>
  </si>
  <si>
    <t>Основное мероприятие "Обеспечение администрации программными продуктами, информационными технологиями, связью"</t>
  </si>
  <si>
    <t>0700800000</t>
  </si>
  <si>
    <t>0700802400</t>
  </si>
  <si>
    <t>ЖИЛИЩНО-КОММУНАЛЬНОЕ ХОЗЯЙСТВО</t>
  </si>
  <si>
    <t>Жилищное хозяйство</t>
  </si>
  <si>
    <t>Муниципальная программа "Капитальный ремонт жилищного фонда сельского поселения Мулымья на 2020-2025 годы и на плановый период до 2030 года"</t>
  </si>
  <si>
    <t>0900000000</t>
  </si>
  <si>
    <t>Основное мероприятие «Ремонт муниципальных жилых помещений»</t>
  </si>
  <si>
    <t>0900100000</t>
  </si>
  <si>
    <t>Расходы на капитальный ремонт государственного жилищного фонда субъектов РФ и муниципального жилищного фонда</t>
  </si>
  <si>
    <t>0900103520</t>
  </si>
  <si>
    <t>Коммунальное хозяйство</t>
  </si>
  <si>
    <t>Основное мероприятие "Межбюджетные трансферты, передаваемые бюджету МО Кондинский район из бюджета сельского поселения Мулымья на осуществление части полномочий по решению вопросов местного значения в соответствии с заключенными соглашениями"</t>
  </si>
  <si>
    <t>0700500000</t>
  </si>
  <si>
    <t>Расходы на реализацию полномочий в сфере жилищно-коммунального хозяйства (бюджет автономного округа)</t>
  </si>
  <si>
    <t>0700582591</t>
  </si>
  <si>
    <t>Расходы на реализацию полномочий в сфере жилищно-коммунального хозяйства (софинансирование)</t>
  </si>
  <si>
    <t>07005S2591</t>
  </si>
  <si>
    <t>Благоустройство</t>
  </si>
  <si>
    <t>Основное меропритяие "Содержание мест захоронения"</t>
  </si>
  <si>
    <t>0200100000</t>
  </si>
  <si>
    <t>Расходы на мероприятия по благоустройству поселения</t>
  </si>
  <si>
    <t>0200176500</t>
  </si>
  <si>
    <t>Основное мероприятие "Прочее благоустройство"</t>
  </si>
  <si>
    <t>0200300000</t>
  </si>
  <si>
    <t>0200376500</t>
  </si>
  <si>
    <t>Основное мероприятие "Расходы по благоустройству общественных и дворовых территорий поселений"</t>
  </si>
  <si>
    <t>020F200000</t>
  </si>
  <si>
    <t>Расходы по благоустройству общественных и дворовых территорий поселений.</t>
  </si>
  <si>
    <t>020F295550</t>
  </si>
  <si>
    <t>Муниципальная программа "Развитие гражданского общества в сельском поселении Мулымья на 2020-2025 годы и на период до 2030 года</t>
  </si>
  <si>
    <t>0300000000</t>
  </si>
  <si>
    <t>Основное мероприятие "Стимулирование 
развития практик инициативного бюджетирования"</t>
  </si>
  <si>
    <t>0300100000</t>
  </si>
  <si>
    <t>Мероприятия на содействие развитию исторических и иных местных традиций</t>
  </si>
  <si>
    <t>0300182420</t>
  </si>
  <si>
    <t>Софинансирование мероприятия на содействие развитию исторических и иных местных традиций</t>
  </si>
  <si>
    <t>03001S2420</t>
  </si>
  <si>
    <t>Другие вопросы в области жилищно-коммунального хозяйства</t>
  </si>
  <si>
    <t>0700502040</t>
  </si>
  <si>
    <t>ОБРАЗОВАНИЕ</t>
  </si>
  <si>
    <t>Молодежная политика</t>
  </si>
  <si>
    <t>Расходы по обеспечению переданных полномочий</t>
  </si>
  <si>
    <t>0700500540</t>
  </si>
  <si>
    <t>КУЛЬТУРА, КИНЕМАТОГРАФИЯ</t>
  </si>
  <si>
    <t>Культура</t>
  </si>
  <si>
    <t>Муниципальная программа "Развитие культуры, молодежной политики, физической культуры и спорта в сельском поселении Мулымья  на 2020 – 2025 года и на плановый период до 2030 года"</t>
  </si>
  <si>
    <t>0500000000</t>
  </si>
  <si>
    <t>Основное мероприятие "Организация деятельности муниципального учреждения"</t>
  </si>
  <si>
    <t>0500100000</t>
  </si>
  <si>
    <t>0500100590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</si>
  <si>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</si>
  <si>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</si>
  <si>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</si>
  <si>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</si>
  <si>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Пособия, компенсации и иные социальные выплаты гражданам, кроме публичных нормативных обязательств</t>
  </si>
  <si>
    <t>321</t>
  </si>
  <si>
    <t>Расходы направленные на исполнение целевых показателей и повышение оплаты труда работникаов муниципальных учреждений культуры</t>
  </si>
  <si>
    <t>0500172580</t>
  </si>
  <si>
    <t>Основное мероприятие "Развитие культурно-досуговой деятельности учреждения"</t>
  </si>
  <si>
    <t>0500400000</t>
  </si>
  <si>
    <t>Расходы на реализацию прочих расходов (мероприятий)</t>
  </si>
  <si>
    <t>0500470050</t>
  </si>
  <si>
    <t>СОЦИАЛЬНАЯ ПОЛИТИКА</t>
  </si>
  <si>
    <t>Пенсионное обеспечение</t>
  </si>
  <si>
    <t>Основное мероприятие "Дополнительное пенсионное обеспечение отдельных категорий граждан"</t>
  </si>
  <si>
    <t>0701100000</t>
  </si>
  <si>
    <t>Социальные выплаты</t>
  </si>
  <si>
    <t>0701170220</t>
  </si>
  <si>
    <t>Публичные нормативные социальные выплаты гражданам</t>
  </si>
  <si>
    <t>310</t>
  </si>
  <si>
    <t>Иные пенсии, социальные доплаты к пенсиям</t>
  </si>
  <si>
    <t>312</t>
  </si>
  <si>
    <t>Итого</t>
  </si>
  <si>
    <t>Дата формирования отчета: 26.02.2020 15:44:33</t>
  </si>
  <si>
    <t>Ведомственная структура расходов бюджета муниципального образования сельское поселение Мулымья на 2020 год</t>
  </si>
  <si>
    <t>Рз</t>
  </si>
  <si>
    <t>ПР</t>
  </si>
  <si>
    <t>В том числе субвенции</t>
  </si>
  <si>
    <t>00</t>
  </si>
  <si>
    <t>02</t>
  </si>
  <si>
    <t>04</t>
  </si>
  <si>
    <t>07</t>
  </si>
  <si>
    <t>11</t>
  </si>
  <si>
    <t>13</t>
  </si>
  <si>
    <t>03</t>
  </si>
  <si>
    <t>14</t>
  </si>
  <si>
    <t>01</t>
  </si>
  <si>
    <t>05</t>
  </si>
  <si>
    <t>09</t>
  </si>
  <si>
    <t>10</t>
  </si>
  <si>
    <t>08</t>
  </si>
  <si>
    <t>рублей</t>
  </si>
  <si>
    <t>Приложение №4                                             к решению Совета депутатов                      от 28.02.2020 года №101</t>
  </si>
</sst>
</file>

<file path=xl/styles.xml><?xml version="1.0" encoding="utf-8"?>
<styleSheet xmlns="http://schemas.openxmlformats.org/spreadsheetml/2006/main">
  <fonts count="6">
    <font>
      <sz val="10"/>
      <color indexed="64"/>
      <name val="Arial"/>
      <charset val="1"/>
    </font>
    <font>
      <b/>
      <sz val="11"/>
      <color indexed="8"/>
      <name val="Tahoma"/>
      <family val="2"/>
      <charset val="204"/>
    </font>
    <font>
      <sz val="8"/>
      <color indexed="64"/>
      <name val="Tahoma"/>
      <family val="2"/>
      <charset val="204"/>
    </font>
    <font>
      <sz val="8"/>
      <color indexed="8"/>
      <name val="Tahoma"/>
      <family val="2"/>
      <charset val="204"/>
    </font>
    <font>
      <sz val="8"/>
      <color indexed="8"/>
      <name val="Arial"/>
      <family val="2"/>
      <charset val="204"/>
    </font>
    <font>
      <sz val="10"/>
      <color indexed="64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NumberFormat="1"/>
    <xf numFmtId="49" fontId="0" fillId="0" borderId="0" xfId="0" applyNumberFormat="1"/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top" wrapText="1"/>
    </xf>
    <xf numFmtId="4" fontId="2" fillId="0" borderId="1" xfId="0" applyNumberFormat="1" applyFont="1" applyBorder="1"/>
    <xf numFmtId="0" fontId="3" fillId="2" borderId="1" xfId="0" applyNumberFormat="1" applyFont="1" applyFill="1" applyBorder="1" applyAlignment="1">
      <alignment horizontal="center" vertical="top" wrapText="1"/>
    </xf>
    <xf numFmtId="0" fontId="2" fillId="0" borderId="1" xfId="0" applyNumberFormat="1" applyFont="1" applyBorder="1"/>
    <xf numFmtId="0" fontId="2" fillId="0" borderId="1" xfId="0" applyNumberFormat="1" applyFont="1" applyBorder="1" applyAlignment="1">
      <alignment horizontal="center"/>
    </xf>
    <xf numFmtId="0" fontId="5" fillId="0" borderId="0" xfId="0" applyNumberFormat="1" applyFont="1"/>
    <xf numFmtId="0" fontId="4" fillId="2" borderId="0" xfId="0" applyNumberFormat="1" applyFont="1" applyFill="1" applyAlignment="1">
      <alignment horizontal="left" vertical="top" wrapText="1"/>
    </xf>
    <xf numFmtId="0" fontId="3" fillId="2" borderId="0" xfId="0" applyNumberFormat="1" applyFont="1" applyFill="1" applyAlignment="1">
      <alignment horizontal="left" vertical="top" wrapText="1"/>
    </xf>
    <xf numFmtId="0" fontId="3" fillId="2" borderId="1" xfId="0" applyNumberFormat="1" applyFont="1" applyFill="1" applyBorder="1" applyAlignment="1">
      <alignment horizontal="left" vertical="top" wrapText="1"/>
    </xf>
    <xf numFmtId="0" fontId="3" fillId="2" borderId="1" xfId="0" applyNumberFormat="1" applyFont="1" applyFill="1" applyBorder="1" applyAlignment="1">
      <alignment horizontal="center" vertical="top" wrapText="1"/>
    </xf>
    <xf numFmtId="4" fontId="3" fillId="2" borderId="1" xfId="0" applyNumberFormat="1" applyFont="1" applyFill="1" applyBorder="1" applyAlignment="1">
      <alignment horizontal="right" vertical="top" wrapText="1"/>
    </xf>
    <xf numFmtId="0" fontId="3" fillId="2" borderId="1" xfId="0" applyNumberFormat="1" applyFont="1" applyFill="1" applyBorder="1" applyAlignment="1">
      <alignment horizontal="right" vertical="top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wrapText="1"/>
    </xf>
    <xf numFmtId="2" fontId="2" fillId="0" borderId="0" xfId="0" applyNumberFormat="1" applyFont="1" applyAlignment="1">
      <alignment horizontal="right" wrapText="1"/>
    </xf>
    <xf numFmtId="0" fontId="1" fillId="2" borderId="0" xfId="0" applyNumberFormat="1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N272"/>
  <sheetViews>
    <sheetView tabSelected="1" workbookViewId="0">
      <selection activeCell="L1" sqref="L1:N1"/>
    </sheetView>
  </sheetViews>
  <sheetFormatPr defaultRowHeight="13.2"/>
  <cols>
    <col min="1" max="1" width="18.6640625" style="1" customWidth="1"/>
    <col min="2" max="2" width="23.6640625" style="1" customWidth="1"/>
    <col min="3" max="4" width="1.6640625" style="1" customWidth="1"/>
    <col min="5" max="5" width="4.6640625" style="1" customWidth="1"/>
    <col min="6" max="6" width="7.6640625" style="2" customWidth="1"/>
    <col min="7" max="7" width="7.6640625" style="1" customWidth="1"/>
    <col min="8" max="8" width="9.6640625" style="1" customWidth="1"/>
    <col min="9" max="9" width="0.109375" style="1" customWidth="1"/>
    <col min="10" max="10" width="5.6640625" style="1" customWidth="1"/>
    <col min="11" max="11" width="2.6640625" style="1" customWidth="1"/>
    <col min="12" max="12" width="5.6640625" style="1" customWidth="1"/>
    <col min="13" max="13" width="11.6640625" style="1" customWidth="1"/>
    <col min="14" max="14" width="11.6640625" customWidth="1"/>
  </cols>
  <sheetData>
    <row r="1" spans="1:14" ht="36" customHeight="1">
      <c r="L1" s="19" t="s">
        <v>245</v>
      </c>
      <c r="M1" s="19"/>
      <c r="N1" s="19"/>
    </row>
    <row r="2" spans="1:14" s="1" customFormat="1" ht="32.1" customHeight="1">
      <c r="A2" s="20" t="s">
        <v>227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</row>
    <row r="3" spans="1:14" s="1" customFormat="1" ht="14.1" customHeight="1">
      <c r="A3" s="12" t="s">
        <v>0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0" t="s">
        <v>244</v>
      </c>
    </row>
    <row r="4" spans="1:14" s="1" customFormat="1" ht="14.1" customHeight="1">
      <c r="A4" s="17" t="s">
        <v>1</v>
      </c>
      <c r="B4" s="17"/>
      <c r="C4" s="17" t="s">
        <v>2</v>
      </c>
      <c r="D4" s="17"/>
      <c r="E4" s="17"/>
      <c r="F4" s="17"/>
      <c r="G4" s="17"/>
      <c r="H4" s="17"/>
      <c r="I4" s="17"/>
      <c r="J4" s="17"/>
      <c r="K4" s="17"/>
      <c r="L4" s="17" t="s">
        <v>6</v>
      </c>
      <c r="M4" s="17"/>
      <c r="N4" s="18" t="s">
        <v>230</v>
      </c>
    </row>
    <row r="5" spans="1:14" s="1" customFormat="1" ht="24" customHeight="1">
      <c r="A5" s="17"/>
      <c r="B5" s="17"/>
      <c r="C5" s="17" t="s">
        <v>3</v>
      </c>
      <c r="D5" s="17"/>
      <c r="E5" s="17"/>
      <c r="F5" s="3" t="s">
        <v>228</v>
      </c>
      <c r="G5" s="4" t="s">
        <v>229</v>
      </c>
      <c r="H5" s="17" t="s">
        <v>4</v>
      </c>
      <c r="I5" s="17"/>
      <c r="J5" s="17" t="s">
        <v>5</v>
      </c>
      <c r="K5" s="17"/>
      <c r="L5" s="17"/>
      <c r="M5" s="17"/>
      <c r="N5" s="18"/>
    </row>
    <row r="6" spans="1:14" s="1" customFormat="1" ht="14.1" customHeight="1">
      <c r="A6" s="14" t="s">
        <v>7</v>
      </c>
      <c r="B6" s="14"/>
      <c r="C6" s="14" t="s">
        <v>8</v>
      </c>
      <c r="D6" s="14"/>
      <c r="E6" s="14"/>
      <c r="F6" s="5" t="s">
        <v>9</v>
      </c>
      <c r="G6" s="7">
        <v>4</v>
      </c>
      <c r="H6" s="14">
        <v>5</v>
      </c>
      <c r="I6" s="14"/>
      <c r="J6" s="14">
        <v>6</v>
      </c>
      <c r="K6" s="14"/>
      <c r="L6" s="14">
        <v>7</v>
      </c>
      <c r="M6" s="14"/>
      <c r="N6" s="9">
        <v>8</v>
      </c>
    </row>
    <row r="7" spans="1:14" s="1" customFormat="1" ht="14.1" customHeight="1">
      <c r="A7" s="13" t="s">
        <v>10</v>
      </c>
      <c r="B7" s="13"/>
      <c r="C7" s="14" t="s">
        <v>11</v>
      </c>
      <c r="D7" s="14"/>
      <c r="E7" s="14"/>
      <c r="F7" s="5" t="s">
        <v>0</v>
      </c>
      <c r="G7" s="5"/>
      <c r="H7" s="14" t="s">
        <v>0</v>
      </c>
      <c r="I7" s="14"/>
      <c r="J7" s="14" t="s">
        <v>0</v>
      </c>
      <c r="K7" s="14"/>
      <c r="L7" s="15">
        <f>68657795.42</f>
        <v>68657795.420000002</v>
      </c>
      <c r="M7" s="15"/>
      <c r="N7" s="6">
        <f>N84+N94+N121</f>
        <v>502214.44</v>
      </c>
    </row>
    <row r="8" spans="1:14" s="1" customFormat="1" ht="14.1" customHeight="1">
      <c r="A8" s="13" t="s">
        <v>12</v>
      </c>
      <c r="B8" s="13"/>
      <c r="C8" s="14" t="s">
        <v>11</v>
      </c>
      <c r="D8" s="14"/>
      <c r="E8" s="14"/>
      <c r="F8" s="5" t="s">
        <v>239</v>
      </c>
      <c r="G8" s="5" t="s">
        <v>231</v>
      </c>
      <c r="H8" s="14" t="s">
        <v>0</v>
      </c>
      <c r="I8" s="14"/>
      <c r="J8" s="14" t="s">
        <v>0</v>
      </c>
      <c r="K8" s="14"/>
      <c r="L8" s="15">
        <f>27160387.44</f>
        <v>27160387.440000001</v>
      </c>
      <c r="M8" s="15"/>
      <c r="N8" s="8"/>
    </row>
    <row r="9" spans="1:14" s="1" customFormat="1" ht="33.9" customHeight="1">
      <c r="A9" s="13" t="s">
        <v>13</v>
      </c>
      <c r="B9" s="13"/>
      <c r="C9" s="14" t="s">
        <v>11</v>
      </c>
      <c r="D9" s="14"/>
      <c r="E9" s="14"/>
      <c r="F9" s="5" t="s">
        <v>239</v>
      </c>
      <c r="G9" s="5" t="s">
        <v>232</v>
      </c>
      <c r="H9" s="14" t="s">
        <v>0</v>
      </c>
      <c r="I9" s="14"/>
      <c r="J9" s="14" t="s">
        <v>0</v>
      </c>
      <c r="K9" s="14"/>
      <c r="L9" s="15">
        <f t="shared" ref="L9:L14" si="0">1798555.43</f>
        <v>1798555.43</v>
      </c>
      <c r="M9" s="15"/>
      <c r="N9" s="8"/>
    </row>
    <row r="10" spans="1:14" s="1" customFormat="1" ht="33.9" customHeight="1">
      <c r="A10" s="13" t="s">
        <v>14</v>
      </c>
      <c r="B10" s="13"/>
      <c r="C10" s="14" t="s">
        <v>11</v>
      </c>
      <c r="D10" s="14"/>
      <c r="E10" s="14"/>
      <c r="F10" s="5" t="s">
        <v>239</v>
      </c>
      <c r="G10" s="5" t="s">
        <v>232</v>
      </c>
      <c r="H10" s="14" t="s">
        <v>15</v>
      </c>
      <c r="I10" s="14"/>
      <c r="J10" s="14" t="s">
        <v>0</v>
      </c>
      <c r="K10" s="14"/>
      <c r="L10" s="15">
        <f t="shared" si="0"/>
        <v>1798555.43</v>
      </c>
      <c r="M10" s="15"/>
      <c r="N10" s="8"/>
    </row>
    <row r="11" spans="1:14" s="1" customFormat="1" ht="45" customHeight="1">
      <c r="A11" s="13" t="s">
        <v>16</v>
      </c>
      <c r="B11" s="13"/>
      <c r="C11" s="14" t="s">
        <v>11</v>
      </c>
      <c r="D11" s="14"/>
      <c r="E11" s="14"/>
      <c r="F11" s="5" t="s">
        <v>239</v>
      </c>
      <c r="G11" s="5" t="s">
        <v>232</v>
      </c>
      <c r="H11" s="14" t="s">
        <v>17</v>
      </c>
      <c r="I11" s="14"/>
      <c r="J11" s="14" t="s">
        <v>0</v>
      </c>
      <c r="K11" s="14"/>
      <c r="L11" s="15">
        <f t="shared" si="0"/>
        <v>1798555.43</v>
      </c>
      <c r="M11" s="15"/>
      <c r="N11" s="8"/>
    </row>
    <row r="12" spans="1:14" s="1" customFormat="1" ht="24" customHeight="1">
      <c r="A12" s="13" t="s">
        <v>18</v>
      </c>
      <c r="B12" s="13"/>
      <c r="C12" s="14" t="s">
        <v>11</v>
      </c>
      <c r="D12" s="14"/>
      <c r="E12" s="14"/>
      <c r="F12" s="5" t="s">
        <v>239</v>
      </c>
      <c r="G12" s="5" t="s">
        <v>232</v>
      </c>
      <c r="H12" s="14" t="s">
        <v>19</v>
      </c>
      <c r="I12" s="14"/>
      <c r="J12" s="14" t="s">
        <v>0</v>
      </c>
      <c r="K12" s="14"/>
      <c r="L12" s="15">
        <f t="shared" si="0"/>
        <v>1798555.43</v>
      </c>
      <c r="M12" s="15"/>
      <c r="N12" s="8"/>
    </row>
    <row r="13" spans="1:14" s="1" customFormat="1" ht="54.9" customHeight="1">
      <c r="A13" s="13" t="s">
        <v>20</v>
      </c>
      <c r="B13" s="13"/>
      <c r="C13" s="14" t="s">
        <v>11</v>
      </c>
      <c r="D13" s="14"/>
      <c r="E13" s="14"/>
      <c r="F13" s="5" t="s">
        <v>239</v>
      </c>
      <c r="G13" s="5" t="s">
        <v>232</v>
      </c>
      <c r="H13" s="14" t="s">
        <v>19</v>
      </c>
      <c r="I13" s="14"/>
      <c r="J13" s="14" t="s">
        <v>21</v>
      </c>
      <c r="K13" s="14"/>
      <c r="L13" s="15">
        <f t="shared" si="0"/>
        <v>1798555.43</v>
      </c>
      <c r="M13" s="15"/>
      <c r="N13" s="8"/>
    </row>
    <row r="14" spans="1:14" s="1" customFormat="1" ht="24" customHeight="1">
      <c r="A14" s="13" t="s">
        <v>22</v>
      </c>
      <c r="B14" s="13"/>
      <c r="C14" s="14" t="s">
        <v>11</v>
      </c>
      <c r="D14" s="14"/>
      <c r="E14" s="14"/>
      <c r="F14" s="5" t="s">
        <v>239</v>
      </c>
      <c r="G14" s="5" t="s">
        <v>232</v>
      </c>
      <c r="H14" s="14" t="s">
        <v>19</v>
      </c>
      <c r="I14" s="14"/>
      <c r="J14" s="14" t="s">
        <v>23</v>
      </c>
      <c r="K14" s="14"/>
      <c r="L14" s="15">
        <f t="shared" si="0"/>
        <v>1798555.43</v>
      </c>
      <c r="M14" s="15"/>
      <c r="N14" s="8"/>
    </row>
    <row r="15" spans="1:14" s="1" customFormat="1" ht="24" customHeight="1">
      <c r="A15" s="13" t="s">
        <v>24</v>
      </c>
      <c r="B15" s="13"/>
      <c r="C15" s="14" t="s">
        <v>11</v>
      </c>
      <c r="D15" s="14"/>
      <c r="E15" s="14"/>
      <c r="F15" s="5" t="s">
        <v>239</v>
      </c>
      <c r="G15" s="5" t="s">
        <v>232</v>
      </c>
      <c r="H15" s="14" t="s">
        <v>19</v>
      </c>
      <c r="I15" s="14"/>
      <c r="J15" s="14" t="s">
        <v>25</v>
      </c>
      <c r="K15" s="14"/>
      <c r="L15" s="15">
        <f>1381378.98</f>
        <v>1381378.98</v>
      </c>
      <c r="M15" s="15"/>
      <c r="N15" s="8"/>
    </row>
    <row r="16" spans="1:14" s="1" customFormat="1" ht="33.9" customHeight="1">
      <c r="A16" s="13" t="s">
        <v>26</v>
      </c>
      <c r="B16" s="13"/>
      <c r="C16" s="14" t="s">
        <v>11</v>
      </c>
      <c r="D16" s="14"/>
      <c r="E16" s="14"/>
      <c r="F16" s="5" t="s">
        <v>239</v>
      </c>
      <c r="G16" s="5" t="s">
        <v>232</v>
      </c>
      <c r="H16" s="14" t="s">
        <v>19</v>
      </c>
      <c r="I16" s="14"/>
      <c r="J16" s="14" t="s">
        <v>27</v>
      </c>
      <c r="K16" s="14"/>
      <c r="L16" s="15">
        <f>417176.45</f>
        <v>417176.45</v>
      </c>
      <c r="M16" s="15"/>
      <c r="N16" s="8"/>
    </row>
    <row r="17" spans="1:14" s="1" customFormat="1" ht="45" customHeight="1">
      <c r="A17" s="13" t="s">
        <v>28</v>
      </c>
      <c r="B17" s="13"/>
      <c r="C17" s="14" t="s">
        <v>11</v>
      </c>
      <c r="D17" s="14"/>
      <c r="E17" s="14"/>
      <c r="F17" s="5" t="s">
        <v>239</v>
      </c>
      <c r="G17" s="5" t="s">
        <v>233</v>
      </c>
      <c r="H17" s="14" t="s">
        <v>0</v>
      </c>
      <c r="I17" s="14"/>
      <c r="J17" s="14" t="s">
        <v>0</v>
      </c>
      <c r="K17" s="14"/>
      <c r="L17" s="15">
        <f>10134130.93</f>
        <v>10134130.93</v>
      </c>
      <c r="M17" s="15"/>
      <c r="N17" s="8"/>
    </row>
    <row r="18" spans="1:14" s="1" customFormat="1" ht="33.9" customHeight="1">
      <c r="A18" s="13" t="s">
        <v>14</v>
      </c>
      <c r="B18" s="13"/>
      <c r="C18" s="14" t="s">
        <v>11</v>
      </c>
      <c r="D18" s="14"/>
      <c r="E18" s="14"/>
      <c r="F18" s="5" t="s">
        <v>239</v>
      </c>
      <c r="G18" s="5" t="s">
        <v>233</v>
      </c>
      <c r="H18" s="14" t="s">
        <v>15</v>
      </c>
      <c r="I18" s="14"/>
      <c r="J18" s="14" t="s">
        <v>0</v>
      </c>
      <c r="K18" s="14"/>
      <c r="L18" s="15">
        <f>10134130.93</f>
        <v>10134130.93</v>
      </c>
      <c r="M18" s="15"/>
      <c r="N18" s="8"/>
    </row>
    <row r="19" spans="1:14" s="1" customFormat="1" ht="45" customHeight="1">
      <c r="A19" s="13" t="s">
        <v>16</v>
      </c>
      <c r="B19" s="13"/>
      <c r="C19" s="14" t="s">
        <v>11</v>
      </c>
      <c r="D19" s="14"/>
      <c r="E19" s="14"/>
      <c r="F19" s="5" t="s">
        <v>239</v>
      </c>
      <c r="G19" s="5" t="s">
        <v>233</v>
      </c>
      <c r="H19" s="14" t="s">
        <v>17</v>
      </c>
      <c r="I19" s="14"/>
      <c r="J19" s="14" t="s">
        <v>0</v>
      </c>
      <c r="K19" s="14"/>
      <c r="L19" s="15">
        <f>10134130.93</f>
        <v>10134130.93</v>
      </c>
      <c r="M19" s="15"/>
      <c r="N19" s="8"/>
    </row>
    <row r="20" spans="1:14" s="1" customFormat="1" ht="24" customHeight="1">
      <c r="A20" s="13" t="s">
        <v>29</v>
      </c>
      <c r="B20" s="13"/>
      <c r="C20" s="14" t="s">
        <v>11</v>
      </c>
      <c r="D20" s="14"/>
      <c r="E20" s="14"/>
      <c r="F20" s="5" t="s">
        <v>239</v>
      </c>
      <c r="G20" s="5" t="s">
        <v>233</v>
      </c>
      <c r="H20" s="14" t="s">
        <v>30</v>
      </c>
      <c r="I20" s="14"/>
      <c r="J20" s="14" t="s">
        <v>0</v>
      </c>
      <c r="K20" s="14"/>
      <c r="L20" s="15">
        <f>10134130.93</f>
        <v>10134130.93</v>
      </c>
      <c r="M20" s="15"/>
      <c r="N20" s="8"/>
    </row>
    <row r="21" spans="1:14" s="1" customFormat="1" ht="54.9" customHeight="1">
      <c r="A21" s="13" t="s">
        <v>20</v>
      </c>
      <c r="B21" s="13"/>
      <c r="C21" s="14" t="s">
        <v>11</v>
      </c>
      <c r="D21" s="14"/>
      <c r="E21" s="14"/>
      <c r="F21" s="5" t="s">
        <v>239</v>
      </c>
      <c r="G21" s="5" t="s">
        <v>233</v>
      </c>
      <c r="H21" s="14" t="s">
        <v>30</v>
      </c>
      <c r="I21" s="14"/>
      <c r="J21" s="14" t="s">
        <v>21</v>
      </c>
      <c r="K21" s="14"/>
      <c r="L21" s="15">
        <f>9810818.93</f>
        <v>9810818.9299999997</v>
      </c>
      <c r="M21" s="15"/>
      <c r="N21" s="8"/>
    </row>
    <row r="22" spans="1:14" s="1" customFormat="1" ht="24" customHeight="1">
      <c r="A22" s="13" t="s">
        <v>22</v>
      </c>
      <c r="B22" s="13"/>
      <c r="C22" s="14" t="s">
        <v>11</v>
      </c>
      <c r="D22" s="14"/>
      <c r="E22" s="14"/>
      <c r="F22" s="5" t="s">
        <v>239</v>
      </c>
      <c r="G22" s="5" t="s">
        <v>233</v>
      </c>
      <c r="H22" s="14" t="s">
        <v>30</v>
      </c>
      <c r="I22" s="14"/>
      <c r="J22" s="14" t="s">
        <v>23</v>
      </c>
      <c r="K22" s="14"/>
      <c r="L22" s="15">
        <f>9810818.93</f>
        <v>9810818.9299999997</v>
      </c>
      <c r="M22" s="15"/>
      <c r="N22" s="8"/>
    </row>
    <row r="23" spans="1:14" s="1" customFormat="1" ht="24" customHeight="1">
      <c r="A23" s="13" t="s">
        <v>24</v>
      </c>
      <c r="B23" s="13"/>
      <c r="C23" s="14" t="s">
        <v>11</v>
      </c>
      <c r="D23" s="14"/>
      <c r="E23" s="14"/>
      <c r="F23" s="5" t="s">
        <v>239</v>
      </c>
      <c r="G23" s="5" t="s">
        <v>233</v>
      </c>
      <c r="H23" s="14" t="s">
        <v>30</v>
      </c>
      <c r="I23" s="14"/>
      <c r="J23" s="14" t="s">
        <v>25</v>
      </c>
      <c r="K23" s="14"/>
      <c r="L23" s="15">
        <f>7535191.19</f>
        <v>7535191.1900000004</v>
      </c>
      <c r="M23" s="15"/>
      <c r="N23" s="8"/>
    </row>
    <row r="24" spans="1:14" s="1" customFormat="1" ht="33.9" customHeight="1">
      <c r="A24" s="13" t="s">
        <v>26</v>
      </c>
      <c r="B24" s="13"/>
      <c r="C24" s="14" t="s">
        <v>11</v>
      </c>
      <c r="D24" s="14"/>
      <c r="E24" s="14"/>
      <c r="F24" s="5" t="s">
        <v>239</v>
      </c>
      <c r="G24" s="5" t="s">
        <v>233</v>
      </c>
      <c r="H24" s="14" t="s">
        <v>30</v>
      </c>
      <c r="I24" s="14"/>
      <c r="J24" s="14" t="s">
        <v>27</v>
      </c>
      <c r="K24" s="14"/>
      <c r="L24" s="15">
        <f>2275627.74</f>
        <v>2275627.7400000002</v>
      </c>
      <c r="M24" s="15"/>
      <c r="N24" s="8"/>
    </row>
    <row r="25" spans="1:14" s="1" customFormat="1" ht="14.1" customHeight="1">
      <c r="A25" s="13" t="s">
        <v>31</v>
      </c>
      <c r="B25" s="13"/>
      <c r="C25" s="14" t="s">
        <v>11</v>
      </c>
      <c r="D25" s="14"/>
      <c r="E25" s="14"/>
      <c r="F25" s="5" t="s">
        <v>239</v>
      </c>
      <c r="G25" s="5" t="s">
        <v>233</v>
      </c>
      <c r="H25" s="14" t="s">
        <v>30</v>
      </c>
      <c r="I25" s="14"/>
      <c r="J25" s="14" t="s">
        <v>32</v>
      </c>
      <c r="K25" s="14"/>
      <c r="L25" s="15">
        <f>323312</f>
        <v>323312</v>
      </c>
      <c r="M25" s="15"/>
      <c r="N25" s="8"/>
    </row>
    <row r="26" spans="1:14" s="1" customFormat="1" ht="14.1" customHeight="1">
      <c r="A26" s="13" t="s">
        <v>33</v>
      </c>
      <c r="B26" s="13"/>
      <c r="C26" s="14" t="s">
        <v>11</v>
      </c>
      <c r="D26" s="14"/>
      <c r="E26" s="14"/>
      <c r="F26" s="5" t="s">
        <v>239</v>
      </c>
      <c r="G26" s="5" t="s">
        <v>233</v>
      </c>
      <c r="H26" s="14" t="s">
        <v>30</v>
      </c>
      <c r="I26" s="14"/>
      <c r="J26" s="14" t="s">
        <v>34</v>
      </c>
      <c r="K26" s="14"/>
      <c r="L26" s="15">
        <f>323312</f>
        <v>323312</v>
      </c>
      <c r="M26" s="15"/>
      <c r="N26" s="8"/>
    </row>
    <row r="27" spans="1:14" s="1" customFormat="1" ht="14.1" customHeight="1">
      <c r="A27" s="13" t="s">
        <v>33</v>
      </c>
      <c r="B27" s="13"/>
      <c r="C27" s="14" t="s">
        <v>11</v>
      </c>
      <c r="D27" s="14"/>
      <c r="E27" s="14"/>
      <c r="F27" s="5" t="s">
        <v>239</v>
      </c>
      <c r="G27" s="5" t="s">
        <v>233</v>
      </c>
      <c r="H27" s="14" t="s">
        <v>30</v>
      </c>
      <c r="I27" s="14"/>
      <c r="J27" s="14" t="s">
        <v>34</v>
      </c>
      <c r="K27" s="14"/>
      <c r="L27" s="15">
        <f>323312</f>
        <v>323312</v>
      </c>
      <c r="M27" s="15"/>
      <c r="N27" s="8"/>
    </row>
    <row r="28" spans="1:14" s="1" customFormat="1" ht="14.1" customHeight="1">
      <c r="A28" s="13" t="s">
        <v>35</v>
      </c>
      <c r="B28" s="13"/>
      <c r="C28" s="14" t="s">
        <v>11</v>
      </c>
      <c r="D28" s="14"/>
      <c r="E28" s="14"/>
      <c r="F28" s="5" t="s">
        <v>239</v>
      </c>
      <c r="G28" s="5" t="s">
        <v>234</v>
      </c>
      <c r="H28" s="14" t="s">
        <v>0</v>
      </c>
      <c r="I28" s="14"/>
      <c r="J28" s="14" t="s">
        <v>0</v>
      </c>
      <c r="K28" s="14"/>
      <c r="L28" s="15">
        <f t="shared" ref="L28:L34" si="1">691713</f>
        <v>691713</v>
      </c>
      <c r="M28" s="15"/>
      <c r="N28" s="8"/>
    </row>
    <row r="29" spans="1:14" s="1" customFormat="1" ht="33.9" customHeight="1">
      <c r="A29" s="13" t="s">
        <v>14</v>
      </c>
      <c r="B29" s="13"/>
      <c r="C29" s="14" t="s">
        <v>11</v>
      </c>
      <c r="D29" s="14"/>
      <c r="E29" s="14"/>
      <c r="F29" s="5" t="s">
        <v>239</v>
      </c>
      <c r="G29" s="5" t="s">
        <v>234</v>
      </c>
      <c r="H29" s="14" t="s">
        <v>15</v>
      </c>
      <c r="I29" s="14"/>
      <c r="J29" s="14" t="s">
        <v>0</v>
      </c>
      <c r="K29" s="14"/>
      <c r="L29" s="15">
        <f t="shared" si="1"/>
        <v>691713</v>
      </c>
      <c r="M29" s="15"/>
      <c r="N29" s="8"/>
    </row>
    <row r="30" spans="1:14" s="1" customFormat="1" ht="24" customHeight="1">
      <c r="A30" s="13" t="s">
        <v>36</v>
      </c>
      <c r="B30" s="13"/>
      <c r="C30" s="14" t="s">
        <v>11</v>
      </c>
      <c r="D30" s="14"/>
      <c r="E30" s="14"/>
      <c r="F30" s="5" t="s">
        <v>239</v>
      </c>
      <c r="G30" s="5" t="s">
        <v>234</v>
      </c>
      <c r="H30" s="14" t="s">
        <v>37</v>
      </c>
      <c r="I30" s="14"/>
      <c r="J30" s="14" t="s">
        <v>0</v>
      </c>
      <c r="K30" s="14"/>
      <c r="L30" s="15">
        <f t="shared" si="1"/>
        <v>691713</v>
      </c>
      <c r="M30" s="15"/>
      <c r="N30" s="8"/>
    </row>
    <row r="31" spans="1:14" s="1" customFormat="1" ht="33.9" customHeight="1">
      <c r="A31" s="13" t="s">
        <v>38</v>
      </c>
      <c r="B31" s="13"/>
      <c r="C31" s="14" t="s">
        <v>11</v>
      </c>
      <c r="D31" s="14"/>
      <c r="E31" s="14"/>
      <c r="F31" s="5" t="s">
        <v>239</v>
      </c>
      <c r="G31" s="5" t="s">
        <v>234</v>
      </c>
      <c r="H31" s="14" t="s">
        <v>39</v>
      </c>
      <c r="I31" s="14"/>
      <c r="J31" s="14" t="s">
        <v>0</v>
      </c>
      <c r="K31" s="14"/>
      <c r="L31" s="15">
        <f t="shared" si="1"/>
        <v>691713</v>
      </c>
      <c r="M31" s="15"/>
      <c r="N31" s="8"/>
    </row>
    <row r="32" spans="1:14" s="1" customFormat="1" ht="14.1" customHeight="1">
      <c r="A32" s="13" t="s">
        <v>40</v>
      </c>
      <c r="B32" s="13"/>
      <c r="C32" s="14" t="s">
        <v>11</v>
      </c>
      <c r="D32" s="14"/>
      <c r="E32" s="14"/>
      <c r="F32" s="5" t="s">
        <v>239</v>
      </c>
      <c r="G32" s="5" t="s">
        <v>234</v>
      </c>
      <c r="H32" s="14" t="s">
        <v>39</v>
      </c>
      <c r="I32" s="14"/>
      <c r="J32" s="14" t="s">
        <v>41</v>
      </c>
      <c r="K32" s="14"/>
      <c r="L32" s="15">
        <f t="shared" si="1"/>
        <v>691713</v>
      </c>
      <c r="M32" s="15"/>
      <c r="N32" s="8"/>
    </row>
    <row r="33" spans="1:14" s="1" customFormat="1" ht="14.1" customHeight="1">
      <c r="A33" s="13" t="s">
        <v>42</v>
      </c>
      <c r="B33" s="13"/>
      <c r="C33" s="14" t="s">
        <v>11</v>
      </c>
      <c r="D33" s="14"/>
      <c r="E33" s="14"/>
      <c r="F33" s="5" t="s">
        <v>239</v>
      </c>
      <c r="G33" s="5" t="s">
        <v>234</v>
      </c>
      <c r="H33" s="14" t="s">
        <v>39</v>
      </c>
      <c r="I33" s="14"/>
      <c r="J33" s="14" t="s">
        <v>43</v>
      </c>
      <c r="K33" s="14"/>
      <c r="L33" s="15">
        <f t="shared" si="1"/>
        <v>691713</v>
      </c>
      <c r="M33" s="15"/>
      <c r="N33" s="8"/>
    </row>
    <row r="34" spans="1:14" s="1" customFormat="1" ht="14.1" customHeight="1">
      <c r="A34" s="13" t="s">
        <v>42</v>
      </c>
      <c r="B34" s="13"/>
      <c r="C34" s="14" t="s">
        <v>11</v>
      </c>
      <c r="D34" s="14"/>
      <c r="E34" s="14"/>
      <c r="F34" s="5" t="s">
        <v>239</v>
      </c>
      <c r="G34" s="5" t="s">
        <v>234</v>
      </c>
      <c r="H34" s="14" t="s">
        <v>39</v>
      </c>
      <c r="I34" s="14"/>
      <c r="J34" s="14" t="s">
        <v>43</v>
      </c>
      <c r="K34" s="14"/>
      <c r="L34" s="15">
        <f t="shared" si="1"/>
        <v>691713</v>
      </c>
      <c r="M34" s="15"/>
      <c r="N34" s="8"/>
    </row>
    <row r="35" spans="1:14" s="1" customFormat="1" ht="14.1" customHeight="1">
      <c r="A35" s="13" t="s">
        <v>44</v>
      </c>
      <c r="B35" s="13"/>
      <c r="C35" s="14" t="s">
        <v>11</v>
      </c>
      <c r="D35" s="14"/>
      <c r="E35" s="14"/>
      <c r="F35" s="5" t="s">
        <v>239</v>
      </c>
      <c r="G35" s="5" t="s">
        <v>235</v>
      </c>
      <c r="H35" s="14" t="s">
        <v>0</v>
      </c>
      <c r="I35" s="14"/>
      <c r="J35" s="14" t="s">
        <v>0</v>
      </c>
      <c r="K35" s="14"/>
      <c r="L35" s="15">
        <f t="shared" ref="L35:L40" si="2">100000</f>
        <v>100000</v>
      </c>
      <c r="M35" s="15"/>
      <c r="N35" s="8"/>
    </row>
    <row r="36" spans="1:14" s="1" customFormat="1" ht="14.1" customHeight="1">
      <c r="A36" s="13" t="s">
        <v>45</v>
      </c>
      <c r="B36" s="13"/>
      <c r="C36" s="14" t="s">
        <v>11</v>
      </c>
      <c r="D36" s="14"/>
      <c r="E36" s="14"/>
      <c r="F36" s="5" t="s">
        <v>239</v>
      </c>
      <c r="G36" s="5" t="s">
        <v>235</v>
      </c>
      <c r="H36" s="14" t="s">
        <v>46</v>
      </c>
      <c r="I36" s="14"/>
      <c r="J36" s="14" t="s">
        <v>0</v>
      </c>
      <c r="K36" s="14"/>
      <c r="L36" s="15">
        <f t="shared" si="2"/>
        <v>100000</v>
      </c>
      <c r="M36" s="15"/>
      <c r="N36" s="8"/>
    </row>
    <row r="37" spans="1:14" s="1" customFormat="1" ht="14.1" customHeight="1">
      <c r="A37" s="13" t="s">
        <v>47</v>
      </c>
      <c r="B37" s="13"/>
      <c r="C37" s="14" t="s">
        <v>11</v>
      </c>
      <c r="D37" s="14"/>
      <c r="E37" s="14"/>
      <c r="F37" s="5" t="s">
        <v>239</v>
      </c>
      <c r="G37" s="5" t="s">
        <v>235</v>
      </c>
      <c r="H37" s="14" t="s">
        <v>48</v>
      </c>
      <c r="I37" s="14"/>
      <c r="J37" s="14" t="s">
        <v>0</v>
      </c>
      <c r="K37" s="14"/>
      <c r="L37" s="15">
        <f t="shared" si="2"/>
        <v>100000</v>
      </c>
      <c r="M37" s="15"/>
      <c r="N37" s="8"/>
    </row>
    <row r="38" spans="1:14" s="1" customFormat="1" ht="14.1" customHeight="1">
      <c r="A38" s="13" t="s">
        <v>40</v>
      </c>
      <c r="B38" s="13"/>
      <c r="C38" s="14" t="s">
        <v>11</v>
      </c>
      <c r="D38" s="14"/>
      <c r="E38" s="14"/>
      <c r="F38" s="5" t="s">
        <v>239</v>
      </c>
      <c r="G38" s="5" t="s">
        <v>235</v>
      </c>
      <c r="H38" s="14" t="s">
        <v>48</v>
      </c>
      <c r="I38" s="14"/>
      <c r="J38" s="14" t="s">
        <v>41</v>
      </c>
      <c r="K38" s="14"/>
      <c r="L38" s="15">
        <f t="shared" si="2"/>
        <v>100000</v>
      </c>
      <c r="M38" s="15"/>
      <c r="N38" s="8"/>
    </row>
    <row r="39" spans="1:14" s="1" customFormat="1" ht="14.1" customHeight="1">
      <c r="A39" s="13" t="s">
        <v>49</v>
      </c>
      <c r="B39" s="13"/>
      <c r="C39" s="14" t="s">
        <v>11</v>
      </c>
      <c r="D39" s="14"/>
      <c r="E39" s="14"/>
      <c r="F39" s="5" t="s">
        <v>239</v>
      </c>
      <c r="G39" s="5" t="s">
        <v>235</v>
      </c>
      <c r="H39" s="14" t="s">
        <v>48</v>
      </c>
      <c r="I39" s="14"/>
      <c r="J39" s="14" t="s">
        <v>50</v>
      </c>
      <c r="K39" s="14"/>
      <c r="L39" s="15">
        <f t="shared" si="2"/>
        <v>100000</v>
      </c>
      <c r="M39" s="15"/>
      <c r="N39" s="8"/>
    </row>
    <row r="40" spans="1:14" s="1" customFormat="1" ht="14.1" customHeight="1">
      <c r="A40" s="13" t="s">
        <v>49</v>
      </c>
      <c r="B40" s="13"/>
      <c r="C40" s="14" t="s">
        <v>11</v>
      </c>
      <c r="D40" s="14"/>
      <c r="E40" s="14"/>
      <c r="F40" s="5" t="s">
        <v>239</v>
      </c>
      <c r="G40" s="5" t="s">
        <v>235</v>
      </c>
      <c r="H40" s="14" t="s">
        <v>48</v>
      </c>
      <c r="I40" s="14"/>
      <c r="J40" s="14" t="s">
        <v>50</v>
      </c>
      <c r="K40" s="14"/>
      <c r="L40" s="15">
        <f t="shared" si="2"/>
        <v>100000</v>
      </c>
      <c r="M40" s="15"/>
      <c r="N40" s="8"/>
    </row>
    <row r="41" spans="1:14" s="1" customFormat="1" ht="14.1" customHeight="1">
      <c r="A41" s="13" t="s">
        <v>51</v>
      </c>
      <c r="B41" s="13"/>
      <c r="C41" s="14" t="s">
        <v>11</v>
      </c>
      <c r="D41" s="14"/>
      <c r="E41" s="14"/>
      <c r="F41" s="5" t="s">
        <v>239</v>
      </c>
      <c r="G41" s="5" t="s">
        <v>236</v>
      </c>
      <c r="H41" s="14" t="s">
        <v>0</v>
      </c>
      <c r="I41" s="14"/>
      <c r="J41" s="14" t="s">
        <v>0</v>
      </c>
      <c r="K41" s="14"/>
      <c r="L41" s="15">
        <f>14435988.08</f>
        <v>14435988.08</v>
      </c>
      <c r="M41" s="15"/>
      <c r="N41" s="8"/>
    </row>
    <row r="42" spans="1:14" s="1" customFormat="1" ht="33.9" customHeight="1">
      <c r="A42" s="13" t="s">
        <v>14</v>
      </c>
      <c r="B42" s="13"/>
      <c r="C42" s="14" t="s">
        <v>11</v>
      </c>
      <c r="D42" s="14"/>
      <c r="E42" s="14"/>
      <c r="F42" s="5" t="s">
        <v>239</v>
      </c>
      <c r="G42" s="5" t="s">
        <v>236</v>
      </c>
      <c r="H42" s="14" t="s">
        <v>15</v>
      </c>
      <c r="I42" s="14"/>
      <c r="J42" s="14" t="s">
        <v>0</v>
      </c>
      <c r="K42" s="14"/>
      <c r="L42" s="15">
        <f>622077.86</f>
        <v>622077.86</v>
      </c>
      <c r="M42" s="15"/>
      <c r="N42" s="8"/>
    </row>
    <row r="43" spans="1:14" s="1" customFormat="1" ht="33.9" customHeight="1">
      <c r="A43" s="13" t="s">
        <v>52</v>
      </c>
      <c r="B43" s="13"/>
      <c r="C43" s="14" t="s">
        <v>11</v>
      </c>
      <c r="D43" s="14"/>
      <c r="E43" s="14"/>
      <c r="F43" s="5" t="s">
        <v>239</v>
      </c>
      <c r="G43" s="5" t="s">
        <v>236</v>
      </c>
      <c r="H43" s="14" t="s">
        <v>53</v>
      </c>
      <c r="I43" s="14"/>
      <c r="J43" s="14" t="s">
        <v>0</v>
      </c>
      <c r="K43" s="14"/>
      <c r="L43" s="15">
        <f>151800</f>
        <v>151800</v>
      </c>
      <c r="M43" s="15"/>
      <c r="N43" s="8"/>
    </row>
    <row r="44" spans="1:14" s="1" customFormat="1" ht="14.1" customHeight="1">
      <c r="A44" s="13" t="s">
        <v>54</v>
      </c>
      <c r="B44" s="13"/>
      <c r="C44" s="14" t="s">
        <v>11</v>
      </c>
      <c r="D44" s="14"/>
      <c r="E44" s="14"/>
      <c r="F44" s="5" t="s">
        <v>239</v>
      </c>
      <c r="G44" s="5" t="s">
        <v>236</v>
      </c>
      <c r="H44" s="14" t="s">
        <v>55</v>
      </c>
      <c r="I44" s="14"/>
      <c r="J44" s="14" t="s">
        <v>0</v>
      </c>
      <c r="K44" s="14"/>
      <c r="L44" s="15">
        <f>151800</f>
        <v>151800</v>
      </c>
      <c r="M44" s="15"/>
      <c r="N44" s="8"/>
    </row>
    <row r="45" spans="1:14" s="1" customFormat="1" ht="54.9" customHeight="1">
      <c r="A45" s="13" t="s">
        <v>20</v>
      </c>
      <c r="B45" s="13"/>
      <c r="C45" s="14" t="s">
        <v>11</v>
      </c>
      <c r="D45" s="14"/>
      <c r="E45" s="14"/>
      <c r="F45" s="5" t="s">
        <v>239</v>
      </c>
      <c r="G45" s="5" t="s">
        <v>236</v>
      </c>
      <c r="H45" s="14" t="s">
        <v>55</v>
      </c>
      <c r="I45" s="14"/>
      <c r="J45" s="14" t="s">
        <v>21</v>
      </c>
      <c r="K45" s="14"/>
      <c r="L45" s="15">
        <f>151800</f>
        <v>151800</v>
      </c>
      <c r="M45" s="15"/>
      <c r="N45" s="8"/>
    </row>
    <row r="46" spans="1:14" s="1" customFormat="1" ht="24" customHeight="1">
      <c r="A46" s="13" t="s">
        <v>22</v>
      </c>
      <c r="B46" s="13"/>
      <c r="C46" s="14" t="s">
        <v>11</v>
      </c>
      <c r="D46" s="14"/>
      <c r="E46" s="14"/>
      <c r="F46" s="5" t="s">
        <v>239</v>
      </c>
      <c r="G46" s="5" t="s">
        <v>236</v>
      </c>
      <c r="H46" s="14" t="s">
        <v>55</v>
      </c>
      <c r="I46" s="14"/>
      <c r="J46" s="14" t="s">
        <v>23</v>
      </c>
      <c r="K46" s="14"/>
      <c r="L46" s="15">
        <f>151800</f>
        <v>151800</v>
      </c>
      <c r="M46" s="15"/>
      <c r="N46" s="8"/>
    </row>
    <row r="47" spans="1:14" s="1" customFormat="1" ht="33.9" customHeight="1">
      <c r="A47" s="13" t="s">
        <v>56</v>
      </c>
      <c r="B47" s="13"/>
      <c r="C47" s="14" t="s">
        <v>11</v>
      </c>
      <c r="D47" s="14"/>
      <c r="E47" s="14"/>
      <c r="F47" s="5" t="s">
        <v>239</v>
      </c>
      <c r="G47" s="5" t="s">
        <v>236</v>
      </c>
      <c r="H47" s="14" t="s">
        <v>55</v>
      </c>
      <c r="I47" s="14"/>
      <c r="J47" s="14" t="s">
        <v>57</v>
      </c>
      <c r="K47" s="14"/>
      <c r="L47" s="15">
        <f>151800</f>
        <v>151800</v>
      </c>
      <c r="M47" s="15"/>
      <c r="N47" s="8"/>
    </row>
    <row r="48" spans="1:14" s="1" customFormat="1" ht="24" customHeight="1">
      <c r="A48" s="13" t="s">
        <v>58</v>
      </c>
      <c r="B48" s="13"/>
      <c r="C48" s="14" t="s">
        <v>11</v>
      </c>
      <c r="D48" s="14"/>
      <c r="E48" s="14"/>
      <c r="F48" s="5" t="s">
        <v>239</v>
      </c>
      <c r="G48" s="5" t="s">
        <v>236</v>
      </c>
      <c r="H48" s="14" t="s">
        <v>59</v>
      </c>
      <c r="I48" s="14"/>
      <c r="J48" s="14" t="s">
        <v>0</v>
      </c>
      <c r="K48" s="14"/>
      <c r="L48" s="15">
        <f>470277.86</f>
        <v>470277.86</v>
      </c>
      <c r="M48" s="15"/>
      <c r="N48" s="8"/>
    </row>
    <row r="49" spans="1:14" s="1" customFormat="1" ht="14.1" customHeight="1">
      <c r="A49" s="13" t="s">
        <v>54</v>
      </c>
      <c r="B49" s="13"/>
      <c r="C49" s="14" t="s">
        <v>11</v>
      </c>
      <c r="D49" s="14"/>
      <c r="E49" s="14"/>
      <c r="F49" s="5" t="s">
        <v>239</v>
      </c>
      <c r="G49" s="5" t="s">
        <v>236</v>
      </c>
      <c r="H49" s="14" t="s">
        <v>60</v>
      </c>
      <c r="I49" s="14"/>
      <c r="J49" s="14" t="s">
        <v>0</v>
      </c>
      <c r="K49" s="14"/>
      <c r="L49" s="15">
        <f>470277.86</f>
        <v>470277.86</v>
      </c>
      <c r="M49" s="15"/>
      <c r="N49" s="8"/>
    </row>
    <row r="50" spans="1:14" s="1" customFormat="1" ht="24" customHeight="1">
      <c r="A50" s="13" t="s">
        <v>61</v>
      </c>
      <c r="B50" s="13"/>
      <c r="C50" s="14" t="s">
        <v>11</v>
      </c>
      <c r="D50" s="14"/>
      <c r="E50" s="14"/>
      <c r="F50" s="5" t="s">
        <v>239</v>
      </c>
      <c r="G50" s="5" t="s">
        <v>236</v>
      </c>
      <c r="H50" s="14" t="s">
        <v>60</v>
      </c>
      <c r="I50" s="14"/>
      <c r="J50" s="14" t="s">
        <v>62</v>
      </c>
      <c r="K50" s="14"/>
      <c r="L50" s="15">
        <f>433777.86</f>
        <v>433777.86</v>
      </c>
      <c r="M50" s="15"/>
      <c r="N50" s="8"/>
    </row>
    <row r="51" spans="1:14" s="1" customFormat="1" ht="24" customHeight="1">
      <c r="A51" s="13" t="s">
        <v>63</v>
      </c>
      <c r="B51" s="13"/>
      <c r="C51" s="14" t="s">
        <v>11</v>
      </c>
      <c r="D51" s="14"/>
      <c r="E51" s="14"/>
      <c r="F51" s="5" t="s">
        <v>239</v>
      </c>
      <c r="G51" s="5" t="s">
        <v>236</v>
      </c>
      <c r="H51" s="14" t="s">
        <v>60</v>
      </c>
      <c r="I51" s="14"/>
      <c r="J51" s="14" t="s">
        <v>64</v>
      </c>
      <c r="K51" s="14"/>
      <c r="L51" s="15">
        <f>433777.86</f>
        <v>433777.86</v>
      </c>
      <c r="M51" s="15"/>
      <c r="N51" s="8"/>
    </row>
    <row r="52" spans="1:14" s="1" customFormat="1" ht="14.1" customHeight="1">
      <c r="A52" s="13" t="s">
        <v>65</v>
      </c>
      <c r="B52" s="13"/>
      <c r="C52" s="14" t="s">
        <v>11</v>
      </c>
      <c r="D52" s="14"/>
      <c r="E52" s="14"/>
      <c r="F52" s="5" t="s">
        <v>239</v>
      </c>
      <c r="G52" s="5" t="s">
        <v>236</v>
      </c>
      <c r="H52" s="14" t="s">
        <v>60</v>
      </c>
      <c r="I52" s="14"/>
      <c r="J52" s="14" t="s">
        <v>66</v>
      </c>
      <c r="K52" s="14"/>
      <c r="L52" s="15">
        <f>433777.86</f>
        <v>433777.86</v>
      </c>
      <c r="M52" s="15"/>
      <c r="N52" s="8"/>
    </row>
    <row r="53" spans="1:14" s="1" customFormat="1" ht="14.1" customHeight="1">
      <c r="A53" s="13" t="s">
        <v>40</v>
      </c>
      <c r="B53" s="13"/>
      <c r="C53" s="14" t="s">
        <v>11</v>
      </c>
      <c r="D53" s="14"/>
      <c r="E53" s="14"/>
      <c r="F53" s="5" t="s">
        <v>239</v>
      </c>
      <c r="G53" s="5" t="s">
        <v>236</v>
      </c>
      <c r="H53" s="14" t="s">
        <v>60</v>
      </c>
      <c r="I53" s="14"/>
      <c r="J53" s="14" t="s">
        <v>41</v>
      </c>
      <c r="K53" s="14"/>
      <c r="L53" s="15">
        <f>36500</f>
        <v>36500</v>
      </c>
      <c r="M53" s="15"/>
      <c r="N53" s="8"/>
    </row>
    <row r="54" spans="1:14" s="1" customFormat="1" ht="14.1" customHeight="1">
      <c r="A54" s="13" t="s">
        <v>67</v>
      </c>
      <c r="B54" s="13"/>
      <c r="C54" s="14" t="s">
        <v>11</v>
      </c>
      <c r="D54" s="14"/>
      <c r="E54" s="14"/>
      <c r="F54" s="5" t="s">
        <v>239</v>
      </c>
      <c r="G54" s="5" t="s">
        <v>236</v>
      </c>
      <c r="H54" s="14" t="s">
        <v>60</v>
      </c>
      <c r="I54" s="14"/>
      <c r="J54" s="14" t="s">
        <v>68</v>
      </c>
      <c r="K54" s="14"/>
      <c r="L54" s="15">
        <f>36500</f>
        <v>36500</v>
      </c>
      <c r="M54" s="15"/>
      <c r="N54" s="8"/>
    </row>
    <row r="55" spans="1:14" s="1" customFormat="1" ht="24" customHeight="1">
      <c r="A55" s="13" t="s">
        <v>69</v>
      </c>
      <c r="B55" s="13"/>
      <c r="C55" s="14" t="s">
        <v>11</v>
      </c>
      <c r="D55" s="14"/>
      <c r="E55" s="14"/>
      <c r="F55" s="5" t="s">
        <v>239</v>
      </c>
      <c r="G55" s="5" t="s">
        <v>236</v>
      </c>
      <c r="H55" s="14" t="s">
        <v>60</v>
      </c>
      <c r="I55" s="14"/>
      <c r="J55" s="14" t="s">
        <v>70</v>
      </c>
      <c r="K55" s="14"/>
      <c r="L55" s="15">
        <f>17500</f>
        <v>17500</v>
      </c>
      <c r="M55" s="15"/>
      <c r="N55" s="8"/>
    </row>
    <row r="56" spans="1:14" s="1" customFormat="1" ht="14.1" customHeight="1">
      <c r="A56" s="13" t="s">
        <v>71</v>
      </c>
      <c r="B56" s="13"/>
      <c r="C56" s="14" t="s">
        <v>11</v>
      </c>
      <c r="D56" s="14"/>
      <c r="E56" s="14"/>
      <c r="F56" s="5" t="s">
        <v>239</v>
      </c>
      <c r="G56" s="5" t="s">
        <v>236</v>
      </c>
      <c r="H56" s="14" t="s">
        <v>60</v>
      </c>
      <c r="I56" s="14"/>
      <c r="J56" s="14" t="s">
        <v>72</v>
      </c>
      <c r="K56" s="14"/>
      <c r="L56" s="15">
        <f>19000</f>
        <v>19000</v>
      </c>
      <c r="M56" s="15"/>
      <c r="N56" s="8"/>
    </row>
    <row r="57" spans="1:14" s="1" customFormat="1" ht="33.9" customHeight="1">
      <c r="A57" s="13" t="s">
        <v>73</v>
      </c>
      <c r="B57" s="13"/>
      <c r="C57" s="14" t="s">
        <v>11</v>
      </c>
      <c r="D57" s="14"/>
      <c r="E57" s="14"/>
      <c r="F57" s="5" t="s">
        <v>239</v>
      </c>
      <c r="G57" s="5" t="s">
        <v>236</v>
      </c>
      <c r="H57" s="14" t="s">
        <v>74</v>
      </c>
      <c r="I57" s="14"/>
      <c r="J57" s="14" t="s">
        <v>0</v>
      </c>
      <c r="K57" s="14"/>
      <c r="L57" s="15">
        <f>13813910.22</f>
        <v>13813910.220000001</v>
      </c>
      <c r="M57" s="15"/>
      <c r="N57" s="8"/>
    </row>
    <row r="58" spans="1:14" s="1" customFormat="1" ht="45" customHeight="1">
      <c r="A58" s="13" t="s">
        <v>16</v>
      </c>
      <c r="B58" s="13"/>
      <c r="C58" s="14" t="s">
        <v>11</v>
      </c>
      <c r="D58" s="14"/>
      <c r="E58" s="14"/>
      <c r="F58" s="5" t="s">
        <v>239</v>
      </c>
      <c r="G58" s="5" t="s">
        <v>236</v>
      </c>
      <c r="H58" s="14" t="s">
        <v>75</v>
      </c>
      <c r="I58" s="14"/>
      <c r="J58" s="14" t="s">
        <v>0</v>
      </c>
      <c r="K58" s="14"/>
      <c r="L58" s="15">
        <f>9208978.08</f>
        <v>9208978.0800000001</v>
      </c>
      <c r="M58" s="15"/>
      <c r="N58" s="8"/>
    </row>
    <row r="59" spans="1:14" s="1" customFormat="1" ht="24" customHeight="1">
      <c r="A59" s="13" t="s">
        <v>76</v>
      </c>
      <c r="B59" s="13"/>
      <c r="C59" s="14" t="s">
        <v>11</v>
      </c>
      <c r="D59" s="14"/>
      <c r="E59" s="14"/>
      <c r="F59" s="5" t="s">
        <v>239</v>
      </c>
      <c r="G59" s="5" t="s">
        <v>236</v>
      </c>
      <c r="H59" s="14" t="s">
        <v>77</v>
      </c>
      <c r="I59" s="14"/>
      <c r="J59" s="14" t="s">
        <v>0</v>
      </c>
      <c r="K59" s="14"/>
      <c r="L59" s="15">
        <f>9208978.08</f>
        <v>9208978.0800000001</v>
      </c>
      <c r="M59" s="15"/>
      <c r="N59" s="8"/>
    </row>
    <row r="60" spans="1:14" s="1" customFormat="1" ht="54.9" customHeight="1">
      <c r="A60" s="13" t="s">
        <v>20</v>
      </c>
      <c r="B60" s="13"/>
      <c r="C60" s="14" t="s">
        <v>11</v>
      </c>
      <c r="D60" s="14"/>
      <c r="E60" s="14"/>
      <c r="F60" s="5" t="s">
        <v>239</v>
      </c>
      <c r="G60" s="5" t="s">
        <v>236</v>
      </c>
      <c r="H60" s="14" t="s">
        <v>77</v>
      </c>
      <c r="I60" s="14"/>
      <c r="J60" s="14" t="s">
        <v>21</v>
      </c>
      <c r="K60" s="14"/>
      <c r="L60" s="15">
        <f>9208978.08</f>
        <v>9208978.0800000001</v>
      </c>
      <c r="M60" s="15"/>
      <c r="N60" s="8"/>
    </row>
    <row r="61" spans="1:14" s="1" customFormat="1" ht="14.1" customHeight="1">
      <c r="A61" s="13" t="s">
        <v>78</v>
      </c>
      <c r="B61" s="13"/>
      <c r="C61" s="14" t="s">
        <v>11</v>
      </c>
      <c r="D61" s="14"/>
      <c r="E61" s="14"/>
      <c r="F61" s="5" t="s">
        <v>239</v>
      </c>
      <c r="G61" s="5" t="s">
        <v>236</v>
      </c>
      <c r="H61" s="14" t="s">
        <v>77</v>
      </c>
      <c r="I61" s="14"/>
      <c r="J61" s="14" t="s">
        <v>79</v>
      </c>
      <c r="K61" s="14"/>
      <c r="L61" s="15">
        <f>9208978.08</f>
        <v>9208978.0800000001</v>
      </c>
      <c r="M61" s="15"/>
      <c r="N61" s="8"/>
    </row>
    <row r="62" spans="1:14" s="1" customFormat="1" ht="14.1" customHeight="1">
      <c r="A62" s="13" t="s">
        <v>80</v>
      </c>
      <c r="B62" s="13"/>
      <c r="C62" s="14" t="s">
        <v>11</v>
      </c>
      <c r="D62" s="14"/>
      <c r="E62" s="14"/>
      <c r="F62" s="5" t="s">
        <v>239</v>
      </c>
      <c r="G62" s="5" t="s">
        <v>236</v>
      </c>
      <c r="H62" s="14" t="s">
        <v>77</v>
      </c>
      <c r="I62" s="14"/>
      <c r="J62" s="14" t="s">
        <v>81</v>
      </c>
      <c r="K62" s="14"/>
      <c r="L62" s="15">
        <f>7072906.36</f>
        <v>7072906.3600000003</v>
      </c>
      <c r="M62" s="15"/>
      <c r="N62" s="8"/>
    </row>
    <row r="63" spans="1:14" s="1" customFormat="1" ht="33.9" customHeight="1">
      <c r="A63" s="13" t="s">
        <v>82</v>
      </c>
      <c r="B63" s="13"/>
      <c r="C63" s="14" t="s">
        <v>11</v>
      </c>
      <c r="D63" s="14"/>
      <c r="E63" s="14"/>
      <c r="F63" s="5" t="s">
        <v>239</v>
      </c>
      <c r="G63" s="5" t="s">
        <v>236</v>
      </c>
      <c r="H63" s="14" t="s">
        <v>77</v>
      </c>
      <c r="I63" s="14"/>
      <c r="J63" s="14" t="s">
        <v>83</v>
      </c>
      <c r="K63" s="14"/>
      <c r="L63" s="15">
        <f>2136071.72</f>
        <v>2136071.7200000002</v>
      </c>
      <c r="M63" s="15"/>
      <c r="N63" s="8"/>
    </row>
    <row r="64" spans="1:14" s="1" customFormat="1" ht="33.9" customHeight="1">
      <c r="A64" s="13" t="s">
        <v>84</v>
      </c>
      <c r="B64" s="13"/>
      <c r="C64" s="14" t="s">
        <v>11</v>
      </c>
      <c r="D64" s="14"/>
      <c r="E64" s="14"/>
      <c r="F64" s="5" t="s">
        <v>239</v>
      </c>
      <c r="G64" s="5" t="s">
        <v>236</v>
      </c>
      <c r="H64" s="14" t="s">
        <v>85</v>
      </c>
      <c r="I64" s="14"/>
      <c r="J64" s="14" t="s">
        <v>0</v>
      </c>
      <c r="K64" s="14"/>
      <c r="L64" s="15">
        <f>150000</f>
        <v>150000</v>
      </c>
      <c r="M64" s="15"/>
      <c r="N64" s="8"/>
    </row>
    <row r="65" spans="1:14" s="1" customFormat="1" ht="24" customHeight="1">
      <c r="A65" s="13" t="s">
        <v>86</v>
      </c>
      <c r="B65" s="13"/>
      <c r="C65" s="14" t="s">
        <v>11</v>
      </c>
      <c r="D65" s="14"/>
      <c r="E65" s="14"/>
      <c r="F65" s="5" t="s">
        <v>239</v>
      </c>
      <c r="G65" s="5" t="s">
        <v>236</v>
      </c>
      <c r="H65" s="14" t="s">
        <v>87</v>
      </c>
      <c r="I65" s="14"/>
      <c r="J65" s="14" t="s">
        <v>0</v>
      </c>
      <c r="K65" s="14"/>
      <c r="L65" s="15">
        <f>150000</f>
        <v>150000</v>
      </c>
      <c r="M65" s="15"/>
      <c r="N65" s="8"/>
    </row>
    <row r="66" spans="1:14" s="1" customFormat="1" ht="54.9" customHeight="1">
      <c r="A66" s="13" t="s">
        <v>20</v>
      </c>
      <c r="B66" s="13"/>
      <c r="C66" s="14" t="s">
        <v>11</v>
      </c>
      <c r="D66" s="14"/>
      <c r="E66" s="14"/>
      <c r="F66" s="5" t="s">
        <v>239</v>
      </c>
      <c r="G66" s="5" t="s">
        <v>236</v>
      </c>
      <c r="H66" s="14" t="s">
        <v>87</v>
      </c>
      <c r="I66" s="14"/>
      <c r="J66" s="14" t="s">
        <v>21</v>
      </c>
      <c r="K66" s="14"/>
      <c r="L66" s="15">
        <f>150000</f>
        <v>150000</v>
      </c>
      <c r="M66" s="15"/>
      <c r="N66" s="8"/>
    </row>
    <row r="67" spans="1:14" s="1" customFormat="1" ht="14.1" customHeight="1">
      <c r="A67" s="13" t="s">
        <v>78</v>
      </c>
      <c r="B67" s="13"/>
      <c r="C67" s="14" t="s">
        <v>11</v>
      </c>
      <c r="D67" s="14"/>
      <c r="E67" s="14"/>
      <c r="F67" s="5" t="s">
        <v>239</v>
      </c>
      <c r="G67" s="5" t="s">
        <v>236</v>
      </c>
      <c r="H67" s="14" t="s">
        <v>87</v>
      </c>
      <c r="I67" s="14"/>
      <c r="J67" s="14" t="s">
        <v>79</v>
      </c>
      <c r="K67" s="14"/>
      <c r="L67" s="15">
        <f>150000</f>
        <v>150000</v>
      </c>
      <c r="M67" s="15"/>
      <c r="N67" s="8"/>
    </row>
    <row r="68" spans="1:14" s="1" customFormat="1" ht="24" customHeight="1">
      <c r="A68" s="13" t="s">
        <v>86</v>
      </c>
      <c r="B68" s="13"/>
      <c r="C68" s="14" t="s">
        <v>11</v>
      </c>
      <c r="D68" s="14"/>
      <c r="E68" s="14"/>
      <c r="F68" s="5" t="s">
        <v>239</v>
      </c>
      <c r="G68" s="5" t="s">
        <v>236</v>
      </c>
      <c r="H68" s="14" t="s">
        <v>87</v>
      </c>
      <c r="I68" s="14"/>
      <c r="J68" s="14" t="s">
        <v>88</v>
      </c>
      <c r="K68" s="14"/>
      <c r="L68" s="15">
        <f>150000</f>
        <v>150000</v>
      </c>
      <c r="M68" s="15"/>
      <c r="N68" s="8"/>
    </row>
    <row r="69" spans="1:14" s="1" customFormat="1" ht="33.9" customHeight="1">
      <c r="A69" s="13" t="s">
        <v>89</v>
      </c>
      <c r="B69" s="13"/>
      <c r="C69" s="14" t="s">
        <v>11</v>
      </c>
      <c r="D69" s="14"/>
      <c r="E69" s="14"/>
      <c r="F69" s="5" t="s">
        <v>239</v>
      </c>
      <c r="G69" s="5" t="s">
        <v>236</v>
      </c>
      <c r="H69" s="14" t="s">
        <v>90</v>
      </c>
      <c r="I69" s="14"/>
      <c r="J69" s="14" t="s">
        <v>0</v>
      </c>
      <c r="K69" s="14"/>
      <c r="L69" s="15">
        <f>508349.43</f>
        <v>508349.43</v>
      </c>
      <c r="M69" s="15"/>
      <c r="N69" s="8"/>
    </row>
    <row r="70" spans="1:14" s="1" customFormat="1" ht="24" customHeight="1">
      <c r="A70" s="13" t="s">
        <v>76</v>
      </c>
      <c r="B70" s="13"/>
      <c r="C70" s="14" t="s">
        <v>11</v>
      </c>
      <c r="D70" s="14"/>
      <c r="E70" s="14"/>
      <c r="F70" s="5" t="s">
        <v>239</v>
      </c>
      <c r="G70" s="5" t="s">
        <v>236</v>
      </c>
      <c r="H70" s="14" t="s">
        <v>91</v>
      </c>
      <c r="I70" s="14"/>
      <c r="J70" s="14" t="s">
        <v>0</v>
      </c>
      <c r="K70" s="14"/>
      <c r="L70" s="15">
        <f>508349.43</f>
        <v>508349.43</v>
      </c>
      <c r="M70" s="15"/>
      <c r="N70" s="8"/>
    </row>
    <row r="71" spans="1:14" s="1" customFormat="1" ht="24" customHeight="1">
      <c r="A71" s="13" t="s">
        <v>61</v>
      </c>
      <c r="B71" s="13"/>
      <c r="C71" s="14" t="s">
        <v>11</v>
      </c>
      <c r="D71" s="14"/>
      <c r="E71" s="14"/>
      <c r="F71" s="5" t="s">
        <v>239</v>
      </c>
      <c r="G71" s="5" t="s">
        <v>236</v>
      </c>
      <c r="H71" s="14" t="s">
        <v>91</v>
      </c>
      <c r="I71" s="14"/>
      <c r="J71" s="14" t="s">
        <v>62</v>
      </c>
      <c r="K71" s="14"/>
      <c r="L71" s="15">
        <f>508349.43</f>
        <v>508349.43</v>
      </c>
      <c r="M71" s="15"/>
      <c r="N71" s="8"/>
    </row>
    <row r="72" spans="1:14" s="1" customFormat="1" ht="24" customHeight="1">
      <c r="A72" s="13" t="s">
        <v>63</v>
      </c>
      <c r="B72" s="13"/>
      <c r="C72" s="14" t="s">
        <v>11</v>
      </c>
      <c r="D72" s="14"/>
      <c r="E72" s="14"/>
      <c r="F72" s="5" t="s">
        <v>239</v>
      </c>
      <c r="G72" s="5" t="s">
        <v>236</v>
      </c>
      <c r="H72" s="14" t="s">
        <v>91</v>
      </c>
      <c r="I72" s="14"/>
      <c r="J72" s="14" t="s">
        <v>64</v>
      </c>
      <c r="K72" s="14"/>
      <c r="L72" s="15">
        <f>508349.43</f>
        <v>508349.43</v>
      </c>
      <c r="M72" s="15"/>
      <c r="N72" s="8"/>
    </row>
    <row r="73" spans="1:14" s="1" customFormat="1" ht="14.1" customHeight="1">
      <c r="A73" s="13" t="s">
        <v>65</v>
      </c>
      <c r="B73" s="13"/>
      <c r="C73" s="14" t="s">
        <v>11</v>
      </c>
      <c r="D73" s="14"/>
      <c r="E73" s="14"/>
      <c r="F73" s="5" t="s">
        <v>239</v>
      </c>
      <c r="G73" s="5" t="s">
        <v>236</v>
      </c>
      <c r="H73" s="14" t="s">
        <v>91</v>
      </c>
      <c r="I73" s="14"/>
      <c r="J73" s="14" t="s">
        <v>66</v>
      </c>
      <c r="K73" s="14"/>
      <c r="L73" s="15">
        <f>508349.43</f>
        <v>508349.43</v>
      </c>
      <c r="M73" s="15"/>
      <c r="N73" s="8"/>
    </row>
    <row r="74" spans="1:14" s="1" customFormat="1" ht="24" customHeight="1">
      <c r="A74" s="13" t="s">
        <v>92</v>
      </c>
      <c r="B74" s="13"/>
      <c r="C74" s="14" t="s">
        <v>11</v>
      </c>
      <c r="D74" s="14"/>
      <c r="E74" s="14"/>
      <c r="F74" s="5" t="s">
        <v>239</v>
      </c>
      <c r="G74" s="5" t="s">
        <v>236</v>
      </c>
      <c r="H74" s="14" t="s">
        <v>93</v>
      </c>
      <c r="I74" s="14"/>
      <c r="J74" s="14" t="s">
        <v>0</v>
      </c>
      <c r="K74" s="14"/>
      <c r="L74" s="15">
        <f>3946582.71</f>
        <v>3946582.71</v>
      </c>
      <c r="M74" s="15"/>
      <c r="N74" s="8"/>
    </row>
    <row r="75" spans="1:14" s="1" customFormat="1" ht="24" customHeight="1">
      <c r="A75" s="13" t="s">
        <v>76</v>
      </c>
      <c r="B75" s="13"/>
      <c r="C75" s="14" t="s">
        <v>11</v>
      </c>
      <c r="D75" s="14"/>
      <c r="E75" s="14"/>
      <c r="F75" s="5" t="s">
        <v>239</v>
      </c>
      <c r="G75" s="5" t="s">
        <v>236</v>
      </c>
      <c r="H75" s="14" t="s">
        <v>94</v>
      </c>
      <c r="I75" s="14"/>
      <c r="J75" s="14" t="s">
        <v>0</v>
      </c>
      <c r="K75" s="14"/>
      <c r="L75" s="15">
        <f>3946582.71</f>
        <v>3946582.71</v>
      </c>
      <c r="M75" s="15"/>
      <c r="N75" s="8"/>
    </row>
    <row r="76" spans="1:14" s="1" customFormat="1" ht="24" customHeight="1">
      <c r="A76" s="13" t="s">
        <v>61</v>
      </c>
      <c r="B76" s="13"/>
      <c r="C76" s="14" t="s">
        <v>11</v>
      </c>
      <c r="D76" s="14"/>
      <c r="E76" s="14"/>
      <c r="F76" s="5" t="s">
        <v>239</v>
      </c>
      <c r="G76" s="5" t="s">
        <v>236</v>
      </c>
      <c r="H76" s="14" t="s">
        <v>94</v>
      </c>
      <c r="I76" s="14"/>
      <c r="J76" s="14" t="s">
        <v>62</v>
      </c>
      <c r="K76" s="14"/>
      <c r="L76" s="15">
        <f>3346582.71</f>
        <v>3346582.71</v>
      </c>
      <c r="M76" s="15"/>
      <c r="N76" s="8"/>
    </row>
    <row r="77" spans="1:14" s="1" customFormat="1" ht="24" customHeight="1">
      <c r="A77" s="13" t="s">
        <v>63</v>
      </c>
      <c r="B77" s="13"/>
      <c r="C77" s="14" t="s">
        <v>11</v>
      </c>
      <c r="D77" s="14"/>
      <c r="E77" s="14"/>
      <c r="F77" s="5" t="s">
        <v>239</v>
      </c>
      <c r="G77" s="5" t="s">
        <v>236</v>
      </c>
      <c r="H77" s="14" t="s">
        <v>94</v>
      </c>
      <c r="I77" s="14"/>
      <c r="J77" s="14" t="s">
        <v>64</v>
      </c>
      <c r="K77" s="14"/>
      <c r="L77" s="15">
        <f>3346582.71</f>
        <v>3346582.71</v>
      </c>
      <c r="M77" s="15"/>
      <c r="N77" s="8"/>
    </row>
    <row r="78" spans="1:14" s="1" customFormat="1" ht="24" customHeight="1">
      <c r="A78" s="13" t="s">
        <v>95</v>
      </c>
      <c r="B78" s="13"/>
      <c r="C78" s="14" t="s">
        <v>11</v>
      </c>
      <c r="D78" s="14"/>
      <c r="E78" s="14"/>
      <c r="F78" s="5" t="s">
        <v>239</v>
      </c>
      <c r="G78" s="5" t="s">
        <v>236</v>
      </c>
      <c r="H78" s="14" t="s">
        <v>94</v>
      </c>
      <c r="I78" s="14"/>
      <c r="J78" s="14" t="s">
        <v>96</v>
      </c>
      <c r="K78" s="14"/>
      <c r="L78" s="15">
        <f>383253.07</f>
        <v>383253.07</v>
      </c>
      <c r="M78" s="15"/>
      <c r="N78" s="8"/>
    </row>
    <row r="79" spans="1:14" s="1" customFormat="1" ht="14.1" customHeight="1">
      <c r="A79" s="13" t="s">
        <v>65</v>
      </c>
      <c r="B79" s="13"/>
      <c r="C79" s="14" t="s">
        <v>11</v>
      </c>
      <c r="D79" s="14"/>
      <c r="E79" s="14"/>
      <c r="F79" s="5" t="s">
        <v>239</v>
      </c>
      <c r="G79" s="5" t="s">
        <v>236</v>
      </c>
      <c r="H79" s="14" t="s">
        <v>94</v>
      </c>
      <c r="I79" s="14"/>
      <c r="J79" s="14" t="s">
        <v>66</v>
      </c>
      <c r="K79" s="14"/>
      <c r="L79" s="15">
        <f>2963329.64</f>
        <v>2963329.64</v>
      </c>
      <c r="M79" s="15"/>
      <c r="N79" s="8"/>
    </row>
    <row r="80" spans="1:14" s="1" customFormat="1" ht="14.1" customHeight="1">
      <c r="A80" s="13" t="s">
        <v>40</v>
      </c>
      <c r="B80" s="13"/>
      <c r="C80" s="14" t="s">
        <v>11</v>
      </c>
      <c r="D80" s="14"/>
      <c r="E80" s="14"/>
      <c r="F80" s="5" t="s">
        <v>239</v>
      </c>
      <c r="G80" s="5" t="s">
        <v>236</v>
      </c>
      <c r="H80" s="14" t="s">
        <v>94</v>
      </c>
      <c r="I80" s="14"/>
      <c r="J80" s="14" t="s">
        <v>41</v>
      </c>
      <c r="K80" s="14"/>
      <c r="L80" s="15">
        <f>600000</f>
        <v>600000</v>
      </c>
      <c r="M80" s="15"/>
      <c r="N80" s="8"/>
    </row>
    <row r="81" spans="1:14" s="1" customFormat="1" ht="14.1" customHeight="1">
      <c r="A81" s="13" t="s">
        <v>67</v>
      </c>
      <c r="B81" s="13"/>
      <c r="C81" s="14" t="s">
        <v>11</v>
      </c>
      <c r="D81" s="14"/>
      <c r="E81" s="14"/>
      <c r="F81" s="5" t="s">
        <v>239</v>
      </c>
      <c r="G81" s="5" t="s">
        <v>236</v>
      </c>
      <c r="H81" s="14" t="s">
        <v>94</v>
      </c>
      <c r="I81" s="14"/>
      <c r="J81" s="14" t="s">
        <v>68</v>
      </c>
      <c r="K81" s="14"/>
      <c r="L81" s="15">
        <f>600000</f>
        <v>600000</v>
      </c>
      <c r="M81" s="15"/>
      <c r="N81" s="8"/>
    </row>
    <row r="82" spans="1:14" s="1" customFormat="1" ht="24" customHeight="1">
      <c r="A82" s="13" t="s">
        <v>69</v>
      </c>
      <c r="B82" s="13"/>
      <c r="C82" s="14" t="s">
        <v>11</v>
      </c>
      <c r="D82" s="14"/>
      <c r="E82" s="14"/>
      <c r="F82" s="5" t="s">
        <v>239</v>
      </c>
      <c r="G82" s="5" t="s">
        <v>236</v>
      </c>
      <c r="H82" s="14" t="s">
        <v>94</v>
      </c>
      <c r="I82" s="14"/>
      <c r="J82" s="14" t="s">
        <v>70</v>
      </c>
      <c r="K82" s="14"/>
      <c r="L82" s="15">
        <f>595000</f>
        <v>595000</v>
      </c>
      <c r="M82" s="15"/>
      <c r="N82" s="8"/>
    </row>
    <row r="83" spans="1:14" s="1" customFormat="1" ht="14.1" customHeight="1">
      <c r="A83" s="13" t="s">
        <v>71</v>
      </c>
      <c r="B83" s="13"/>
      <c r="C83" s="14" t="s">
        <v>11</v>
      </c>
      <c r="D83" s="14"/>
      <c r="E83" s="14"/>
      <c r="F83" s="5" t="s">
        <v>239</v>
      </c>
      <c r="G83" s="5" t="s">
        <v>236</v>
      </c>
      <c r="H83" s="14" t="s">
        <v>94</v>
      </c>
      <c r="I83" s="14"/>
      <c r="J83" s="14" t="s">
        <v>72</v>
      </c>
      <c r="K83" s="14"/>
      <c r="L83" s="15">
        <f>5000</f>
        <v>5000</v>
      </c>
      <c r="M83" s="15"/>
      <c r="N83" s="8"/>
    </row>
    <row r="84" spans="1:14" s="1" customFormat="1" ht="14.1" customHeight="1">
      <c r="A84" s="13" t="s">
        <v>97</v>
      </c>
      <c r="B84" s="13"/>
      <c r="C84" s="14" t="s">
        <v>11</v>
      </c>
      <c r="D84" s="14"/>
      <c r="E84" s="14"/>
      <c r="F84" s="5" t="s">
        <v>232</v>
      </c>
      <c r="G84" s="5" t="s">
        <v>231</v>
      </c>
      <c r="H84" s="14" t="s">
        <v>0</v>
      </c>
      <c r="I84" s="14"/>
      <c r="J84" s="14" t="s">
        <v>0</v>
      </c>
      <c r="K84" s="14"/>
      <c r="L84" s="15">
        <f t="shared" ref="L84:L90" si="3">438000</f>
        <v>438000</v>
      </c>
      <c r="M84" s="15"/>
      <c r="N84" s="6">
        <f>L84</f>
        <v>438000</v>
      </c>
    </row>
    <row r="85" spans="1:14" s="1" customFormat="1" ht="14.1" customHeight="1">
      <c r="A85" s="13" t="s">
        <v>98</v>
      </c>
      <c r="B85" s="13"/>
      <c r="C85" s="14" t="s">
        <v>11</v>
      </c>
      <c r="D85" s="14"/>
      <c r="E85" s="14"/>
      <c r="F85" s="5" t="s">
        <v>232</v>
      </c>
      <c r="G85" s="5" t="s">
        <v>237</v>
      </c>
      <c r="H85" s="14" t="s">
        <v>0</v>
      </c>
      <c r="I85" s="14"/>
      <c r="J85" s="14" t="s">
        <v>0</v>
      </c>
      <c r="K85" s="14"/>
      <c r="L85" s="15">
        <f t="shared" si="3"/>
        <v>438000</v>
      </c>
      <c r="M85" s="15"/>
      <c r="N85" s="6">
        <f t="shared" ref="N85:N90" si="4">L85</f>
        <v>438000</v>
      </c>
    </row>
    <row r="86" spans="1:14" s="1" customFormat="1" ht="33.9" customHeight="1">
      <c r="A86" s="13" t="s">
        <v>14</v>
      </c>
      <c r="B86" s="13"/>
      <c r="C86" s="14" t="s">
        <v>11</v>
      </c>
      <c r="D86" s="14"/>
      <c r="E86" s="14"/>
      <c r="F86" s="5" t="s">
        <v>232</v>
      </c>
      <c r="G86" s="5" t="s">
        <v>237</v>
      </c>
      <c r="H86" s="14" t="s">
        <v>15</v>
      </c>
      <c r="I86" s="14"/>
      <c r="J86" s="14" t="s">
        <v>0</v>
      </c>
      <c r="K86" s="14"/>
      <c r="L86" s="15">
        <f t="shared" si="3"/>
        <v>438000</v>
      </c>
      <c r="M86" s="15"/>
      <c r="N86" s="6">
        <f t="shared" si="4"/>
        <v>438000</v>
      </c>
    </row>
    <row r="87" spans="1:14" s="1" customFormat="1" ht="33.9" customHeight="1">
      <c r="A87" s="13" t="s">
        <v>99</v>
      </c>
      <c r="B87" s="13"/>
      <c r="C87" s="14" t="s">
        <v>11</v>
      </c>
      <c r="D87" s="14"/>
      <c r="E87" s="14"/>
      <c r="F87" s="5" t="s">
        <v>232</v>
      </c>
      <c r="G87" s="5" t="s">
        <v>237</v>
      </c>
      <c r="H87" s="14" t="s">
        <v>100</v>
      </c>
      <c r="I87" s="14"/>
      <c r="J87" s="14" t="s">
        <v>0</v>
      </c>
      <c r="K87" s="14"/>
      <c r="L87" s="15">
        <f t="shared" si="3"/>
        <v>438000</v>
      </c>
      <c r="M87" s="15"/>
      <c r="N87" s="6">
        <f t="shared" si="4"/>
        <v>438000</v>
      </c>
    </row>
    <row r="88" spans="1:14" s="1" customFormat="1" ht="33.9" customHeight="1">
      <c r="A88" s="13" t="s">
        <v>101</v>
      </c>
      <c r="B88" s="13"/>
      <c r="C88" s="14" t="s">
        <v>11</v>
      </c>
      <c r="D88" s="14"/>
      <c r="E88" s="14"/>
      <c r="F88" s="5" t="s">
        <v>232</v>
      </c>
      <c r="G88" s="5" t="s">
        <v>237</v>
      </c>
      <c r="H88" s="14" t="s">
        <v>102</v>
      </c>
      <c r="I88" s="14"/>
      <c r="J88" s="14" t="s">
        <v>0</v>
      </c>
      <c r="K88" s="14"/>
      <c r="L88" s="15">
        <f t="shared" si="3"/>
        <v>438000</v>
      </c>
      <c r="M88" s="15"/>
      <c r="N88" s="6">
        <f t="shared" si="4"/>
        <v>438000</v>
      </c>
    </row>
    <row r="89" spans="1:14" s="1" customFormat="1" ht="54.9" customHeight="1">
      <c r="A89" s="13" t="s">
        <v>20</v>
      </c>
      <c r="B89" s="13"/>
      <c r="C89" s="14" t="s">
        <v>11</v>
      </c>
      <c r="D89" s="14"/>
      <c r="E89" s="14"/>
      <c r="F89" s="5" t="s">
        <v>232</v>
      </c>
      <c r="G89" s="5" t="s">
        <v>237</v>
      </c>
      <c r="H89" s="14" t="s">
        <v>102</v>
      </c>
      <c r="I89" s="14"/>
      <c r="J89" s="14" t="s">
        <v>21</v>
      </c>
      <c r="K89" s="14"/>
      <c r="L89" s="15">
        <f t="shared" si="3"/>
        <v>438000</v>
      </c>
      <c r="M89" s="15"/>
      <c r="N89" s="6">
        <f t="shared" si="4"/>
        <v>438000</v>
      </c>
    </row>
    <row r="90" spans="1:14" s="1" customFormat="1" ht="24" customHeight="1">
      <c r="A90" s="13" t="s">
        <v>22</v>
      </c>
      <c r="B90" s="13"/>
      <c r="C90" s="14" t="s">
        <v>11</v>
      </c>
      <c r="D90" s="14"/>
      <c r="E90" s="14"/>
      <c r="F90" s="5" t="s">
        <v>232</v>
      </c>
      <c r="G90" s="5" t="s">
        <v>237</v>
      </c>
      <c r="H90" s="14" t="s">
        <v>102</v>
      </c>
      <c r="I90" s="14"/>
      <c r="J90" s="14" t="s">
        <v>23</v>
      </c>
      <c r="K90" s="14"/>
      <c r="L90" s="15">
        <f t="shared" si="3"/>
        <v>438000</v>
      </c>
      <c r="M90" s="15"/>
      <c r="N90" s="6">
        <f t="shared" si="4"/>
        <v>438000</v>
      </c>
    </row>
    <row r="91" spans="1:14" s="1" customFormat="1" ht="24" customHeight="1">
      <c r="A91" s="13" t="s">
        <v>24</v>
      </c>
      <c r="B91" s="13"/>
      <c r="C91" s="14" t="s">
        <v>11</v>
      </c>
      <c r="D91" s="14"/>
      <c r="E91" s="14"/>
      <c r="F91" s="5" t="s">
        <v>232</v>
      </c>
      <c r="G91" s="5" t="s">
        <v>237</v>
      </c>
      <c r="H91" s="14" t="s">
        <v>102</v>
      </c>
      <c r="I91" s="14"/>
      <c r="J91" s="14" t="s">
        <v>25</v>
      </c>
      <c r="K91" s="14"/>
      <c r="L91" s="15">
        <f>336405.52</f>
        <v>336405.52</v>
      </c>
      <c r="M91" s="15"/>
      <c r="N91" s="8"/>
    </row>
    <row r="92" spans="1:14" s="1" customFormat="1" ht="33.9" customHeight="1">
      <c r="A92" s="13" t="s">
        <v>26</v>
      </c>
      <c r="B92" s="13"/>
      <c r="C92" s="14" t="s">
        <v>11</v>
      </c>
      <c r="D92" s="14"/>
      <c r="E92" s="14"/>
      <c r="F92" s="5" t="s">
        <v>232</v>
      </c>
      <c r="G92" s="5" t="s">
        <v>237</v>
      </c>
      <c r="H92" s="14" t="s">
        <v>102</v>
      </c>
      <c r="I92" s="14"/>
      <c r="J92" s="14" t="s">
        <v>27</v>
      </c>
      <c r="K92" s="14"/>
      <c r="L92" s="15">
        <f>101594.48</f>
        <v>101594.48</v>
      </c>
      <c r="M92" s="15"/>
      <c r="N92" s="8"/>
    </row>
    <row r="93" spans="1:14" s="1" customFormat="1" ht="24" customHeight="1">
      <c r="A93" s="13" t="s">
        <v>103</v>
      </c>
      <c r="B93" s="13"/>
      <c r="C93" s="14" t="s">
        <v>11</v>
      </c>
      <c r="D93" s="14"/>
      <c r="E93" s="14"/>
      <c r="F93" s="5" t="s">
        <v>237</v>
      </c>
      <c r="G93" s="5" t="s">
        <v>231</v>
      </c>
      <c r="H93" s="14" t="s">
        <v>0</v>
      </c>
      <c r="I93" s="14"/>
      <c r="J93" s="14" t="s">
        <v>0</v>
      </c>
      <c r="K93" s="14"/>
      <c r="L93" s="15">
        <f>78164.33</f>
        <v>78164.33</v>
      </c>
      <c r="M93" s="15"/>
      <c r="N93" s="8"/>
    </row>
    <row r="94" spans="1:14" s="1" customFormat="1" ht="14.1" customHeight="1">
      <c r="A94" s="13" t="s">
        <v>104</v>
      </c>
      <c r="B94" s="13"/>
      <c r="C94" s="14" t="s">
        <v>11</v>
      </c>
      <c r="D94" s="14"/>
      <c r="E94" s="14"/>
      <c r="F94" s="5" t="s">
        <v>237</v>
      </c>
      <c r="G94" s="5" t="s">
        <v>233</v>
      </c>
      <c r="H94" s="14" t="s">
        <v>0</v>
      </c>
      <c r="I94" s="14"/>
      <c r="J94" s="14" t="s">
        <v>0</v>
      </c>
      <c r="K94" s="14"/>
      <c r="L94" s="15">
        <f>49976.83</f>
        <v>49976.83</v>
      </c>
      <c r="M94" s="15"/>
      <c r="N94" s="6">
        <f>L94</f>
        <v>49976.83</v>
      </c>
    </row>
    <row r="95" spans="1:14" s="1" customFormat="1" ht="33.9" customHeight="1">
      <c r="A95" s="13" t="s">
        <v>14</v>
      </c>
      <c r="B95" s="13"/>
      <c r="C95" s="14" t="s">
        <v>11</v>
      </c>
      <c r="D95" s="14"/>
      <c r="E95" s="14"/>
      <c r="F95" s="5" t="s">
        <v>237</v>
      </c>
      <c r="G95" s="5" t="s">
        <v>233</v>
      </c>
      <c r="H95" s="14" t="s">
        <v>15</v>
      </c>
      <c r="I95" s="14"/>
      <c r="J95" s="14" t="s">
        <v>0</v>
      </c>
      <c r="K95" s="14"/>
      <c r="L95" s="15">
        <f>49976.83</f>
        <v>49976.83</v>
      </c>
      <c r="M95" s="15"/>
      <c r="N95" s="6">
        <f t="shared" ref="N95:N106" si="5">L95</f>
        <v>49976.83</v>
      </c>
    </row>
    <row r="96" spans="1:14" s="1" customFormat="1" ht="24" customHeight="1">
      <c r="A96" s="13" t="s">
        <v>105</v>
      </c>
      <c r="B96" s="13"/>
      <c r="C96" s="14" t="s">
        <v>11</v>
      </c>
      <c r="D96" s="14"/>
      <c r="E96" s="14"/>
      <c r="F96" s="5" t="s">
        <v>237</v>
      </c>
      <c r="G96" s="5" t="s">
        <v>233</v>
      </c>
      <c r="H96" s="14" t="s">
        <v>106</v>
      </c>
      <c r="I96" s="14"/>
      <c r="J96" s="14" t="s">
        <v>0</v>
      </c>
      <c r="K96" s="14"/>
      <c r="L96" s="15">
        <f>49976.83</f>
        <v>49976.83</v>
      </c>
      <c r="M96" s="15"/>
      <c r="N96" s="6">
        <f t="shared" si="5"/>
        <v>49976.83</v>
      </c>
    </row>
    <row r="97" spans="1:14" s="1" customFormat="1" ht="66" customHeight="1">
      <c r="A97" s="13" t="s">
        <v>107</v>
      </c>
      <c r="B97" s="13"/>
      <c r="C97" s="14" t="s">
        <v>11</v>
      </c>
      <c r="D97" s="14"/>
      <c r="E97" s="14"/>
      <c r="F97" s="5" t="s">
        <v>237</v>
      </c>
      <c r="G97" s="5" t="s">
        <v>233</v>
      </c>
      <c r="H97" s="14" t="s">
        <v>108</v>
      </c>
      <c r="I97" s="14"/>
      <c r="J97" s="14" t="s">
        <v>0</v>
      </c>
      <c r="K97" s="14"/>
      <c r="L97" s="15">
        <f>39925.37</f>
        <v>39925.370000000003</v>
      </c>
      <c r="M97" s="15"/>
      <c r="N97" s="6">
        <f t="shared" si="5"/>
        <v>39925.370000000003</v>
      </c>
    </row>
    <row r="98" spans="1:14" s="1" customFormat="1" ht="54.9" customHeight="1">
      <c r="A98" s="13" t="s">
        <v>20</v>
      </c>
      <c r="B98" s="13"/>
      <c r="C98" s="14" t="s">
        <v>11</v>
      </c>
      <c r="D98" s="14"/>
      <c r="E98" s="14"/>
      <c r="F98" s="5" t="s">
        <v>237</v>
      </c>
      <c r="G98" s="5" t="s">
        <v>233</v>
      </c>
      <c r="H98" s="14" t="s">
        <v>108</v>
      </c>
      <c r="I98" s="14"/>
      <c r="J98" s="14" t="s">
        <v>21</v>
      </c>
      <c r="K98" s="14"/>
      <c r="L98" s="15">
        <f>39925.37</f>
        <v>39925.370000000003</v>
      </c>
      <c r="M98" s="15"/>
      <c r="N98" s="6">
        <f t="shared" si="5"/>
        <v>39925.370000000003</v>
      </c>
    </row>
    <row r="99" spans="1:14" s="1" customFormat="1" ht="24" customHeight="1">
      <c r="A99" s="13" t="s">
        <v>22</v>
      </c>
      <c r="B99" s="13"/>
      <c r="C99" s="14" t="s">
        <v>11</v>
      </c>
      <c r="D99" s="14"/>
      <c r="E99" s="14"/>
      <c r="F99" s="5" t="s">
        <v>237</v>
      </c>
      <c r="G99" s="5" t="s">
        <v>233</v>
      </c>
      <c r="H99" s="14" t="s">
        <v>108</v>
      </c>
      <c r="I99" s="14"/>
      <c r="J99" s="14" t="s">
        <v>23</v>
      </c>
      <c r="K99" s="14"/>
      <c r="L99" s="15">
        <f>39925.37</f>
        <v>39925.370000000003</v>
      </c>
      <c r="M99" s="15"/>
      <c r="N99" s="6">
        <f t="shared" si="5"/>
        <v>39925.370000000003</v>
      </c>
    </row>
    <row r="100" spans="1:14" s="1" customFormat="1" ht="24" customHeight="1">
      <c r="A100" s="13" t="s">
        <v>24</v>
      </c>
      <c r="B100" s="13"/>
      <c r="C100" s="14" t="s">
        <v>11</v>
      </c>
      <c r="D100" s="14"/>
      <c r="E100" s="14"/>
      <c r="F100" s="5" t="s">
        <v>237</v>
      </c>
      <c r="G100" s="5" t="s">
        <v>233</v>
      </c>
      <c r="H100" s="14" t="s">
        <v>108</v>
      </c>
      <c r="I100" s="14"/>
      <c r="J100" s="14" t="s">
        <v>25</v>
      </c>
      <c r="K100" s="14"/>
      <c r="L100" s="15">
        <f>30664.64</f>
        <v>30664.639999999999</v>
      </c>
      <c r="M100" s="15"/>
      <c r="N100" s="6">
        <f t="shared" si="5"/>
        <v>30664.639999999999</v>
      </c>
    </row>
    <row r="101" spans="1:14" s="1" customFormat="1" ht="33.9" customHeight="1">
      <c r="A101" s="13" t="s">
        <v>26</v>
      </c>
      <c r="B101" s="13"/>
      <c r="C101" s="14" t="s">
        <v>11</v>
      </c>
      <c r="D101" s="14"/>
      <c r="E101" s="14"/>
      <c r="F101" s="5" t="s">
        <v>237</v>
      </c>
      <c r="G101" s="5" t="s">
        <v>233</v>
      </c>
      <c r="H101" s="14" t="s">
        <v>108</v>
      </c>
      <c r="I101" s="14"/>
      <c r="J101" s="14" t="s">
        <v>27</v>
      </c>
      <c r="K101" s="14"/>
      <c r="L101" s="15">
        <f>9260.73</f>
        <v>9260.73</v>
      </c>
      <c r="M101" s="15"/>
      <c r="N101" s="6">
        <f t="shared" si="5"/>
        <v>9260.73</v>
      </c>
    </row>
    <row r="102" spans="1:14" s="1" customFormat="1" ht="66" customHeight="1">
      <c r="A102" s="13" t="s">
        <v>109</v>
      </c>
      <c r="B102" s="13"/>
      <c r="C102" s="14" t="s">
        <v>11</v>
      </c>
      <c r="D102" s="14"/>
      <c r="E102" s="14"/>
      <c r="F102" s="5" t="s">
        <v>237</v>
      </c>
      <c r="G102" s="5" t="s">
        <v>233</v>
      </c>
      <c r="H102" s="14" t="s">
        <v>110</v>
      </c>
      <c r="I102" s="14"/>
      <c r="J102" s="14" t="s">
        <v>0</v>
      </c>
      <c r="K102" s="14"/>
      <c r="L102" s="15">
        <f>10051.46</f>
        <v>10051.459999999999</v>
      </c>
      <c r="M102" s="15"/>
      <c r="N102" s="6">
        <f t="shared" si="5"/>
        <v>10051.459999999999</v>
      </c>
    </row>
    <row r="103" spans="1:14" s="1" customFormat="1" ht="54.9" customHeight="1">
      <c r="A103" s="13" t="s">
        <v>20</v>
      </c>
      <c r="B103" s="13"/>
      <c r="C103" s="14" t="s">
        <v>11</v>
      </c>
      <c r="D103" s="14"/>
      <c r="E103" s="14"/>
      <c r="F103" s="5" t="s">
        <v>237</v>
      </c>
      <c r="G103" s="5" t="s">
        <v>233</v>
      </c>
      <c r="H103" s="14" t="s">
        <v>110</v>
      </c>
      <c r="I103" s="14"/>
      <c r="J103" s="14" t="s">
        <v>21</v>
      </c>
      <c r="K103" s="14"/>
      <c r="L103" s="15">
        <f>10051.46</f>
        <v>10051.459999999999</v>
      </c>
      <c r="M103" s="15"/>
      <c r="N103" s="6">
        <f t="shared" si="5"/>
        <v>10051.459999999999</v>
      </c>
    </row>
    <row r="104" spans="1:14" s="1" customFormat="1" ht="24" customHeight="1">
      <c r="A104" s="13" t="s">
        <v>22</v>
      </c>
      <c r="B104" s="13"/>
      <c r="C104" s="14" t="s">
        <v>11</v>
      </c>
      <c r="D104" s="14"/>
      <c r="E104" s="14"/>
      <c r="F104" s="5" t="s">
        <v>237</v>
      </c>
      <c r="G104" s="5" t="s">
        <v>233</v>
      </c>
      <c r="H104" s="14" t="s">
        <v>110</v>
      </c>
      <c r="I104" s="14"/>
      <c r="J104" s="14" t="s">
        <v>23</v>
      </c>
      <c r="K104" s="14"/>
      <c r="L104" s="15">
        <f>10051.46</f>
        <v>10051.459999999999</v>
      </c>
      <c r="M104" s="15"/>
      <c r="N104" s="6">
        <f t="shared" si="5"/>
        <v>10051.459999999999</v>
      </c>
    </row>
    <row r="105" spans="1:14" s="1" customFormat="1" ht="24" customHeight="1">
      <c r="A105" s="13" t="s">
        <v>24</v>
      </c>
      <c r="B105" s="13"/>
      <c r="C105" s="14" t="s">
        <v>11</v>
      </c>
      <c r="D105" s="14"/>
      <c r="E105" s="14"/>
      <c r="F105" s="5" t="s">
        <v>237</v>
      </c>
      <c r="G105" s="5" t="s">
        <v>233</v>
      </c>
      <c r="H105" s="14" t="s">
        <v>110</v>
      </c>
      <c r="I105" s="14"/>
      <c r="J105" s="14" t="s">
        <v>25</v>
      </c>
      <c r="K105" s="14"/>
      <c r="L105" s="15">
        <f>7720.01</f>
        <v>7720.01</v>
      </c>
      <c r="M105" s="15"/>
      <c r="N105" s="6">
        <f t="shared" si="5"/>
        <v>7720.01</v>
      </c>
    </row>
    <row r="106" spans="1:14" s="1" customFormat="1" ht="33.9" customHeight="1">
      <c r="A106" s="13" t="s">
        <v>26</v>
      </c>
      <c r="B106" s="13"/>
      <c r="C106" s="14" t="s">
        <v>11</v>
      </c>
      <c r="D106" s="14"/>
      <c r="E106" s="14"/>
      <c r="F106" s="5" t="s">
        <v>237</v>
      </c>
      <c r="G106" s="5" t="s">
        <v>233</v>
      </c>
      <c r="H106" s="14" t="s">
        <v>110</v>
      </c>
      <c r="I106" s="14"/>
      <c r="J106" s="14" t="s">
        <v>27</v>
      </c>
      <c r="K106" s="14"/>
      <c r="L106" s="15">
        <f>2331.45</f>
        <v>2331.4499999999998</v>
      </c>
      <c r="M106" s="15"/>
      <c r="N106" s="6">
        <f t="shared" si="5"/>
        <v>2331.4499999999998</v>
      </c>
    </row>
    <row r="107" spans="1:14" s="1" customFormat="1" ht="24" customHeight="1">
      <c r="A107" s="13" t="s">
        <v>111</v>
      </c>
      <c r="B107" s="13"/>
      <c r="C107" s="14" t="s">
        <v>11</v>
      </c>
      <c r="D107" s="14"/>
      <c r="E107" s="14"/>
      <c r="F107" s="5" t="s">
        <v>237</v>
      </c>
      <c r="G107" s="5" t="s">
        <v>238</v>
      </c>
      <c r="H107" s="14" t="s">
        <v>0</v>
      </c>
      <c r="I107" s="14"/>
      <c r="J107" s="14" t="s">
        <v>0</v>
      </c>
      <c r="K107" s="14"/>
      <c r="L107" s="15">
        <f>28187.5</f>
        <v>28187.5</v>
      </c>
      <c r="M107" s="15"/>
      <c r="N107" s="8"/>
    </row>
    <row r="108" spans="1:14" s="1" customFormat="1" ht="54.9" customHeight="1">
      <c r="A108" s="13" t="s">
        <v>112</v>
      </c>
      <c r="B108" s="13"/>
      <c r="C108" s="14" t="s">
        <v>11</v>
      </c>
      <c r="D108" s="14"/>
      <c r="E108" s="14"/>
      <c r="F108" s="5" t="s">
        <v>237</v>
      </c>
      <c r="G108" s="5" t="s">
        <v>238</v>
      </c>
      <c r="H108" s="14" t="s">
        <v>113</v>
      </c>
      <c r="I108" s="14"/>
      <c r="J108" s="14" t="s">
        <v>0</v>
      </c>
      <c r="K108" s="14"/>
      <c r="L108" s="15">
        <f>28187.5</f>
        <v>28187.5</v>
      </c>
      <c r="M108" s="15"/>
      <c r="N108" s="8"/>
    </row>
    <row r="109" spans="1:14" s="1" customFormat="1" ht="45" customHeight="1">
      <c r="A109" s="13" t="s">
        <v>114</v>
      </c>
      <c r="B109" s="13"/>
      <c r="C109" s="14" t="s">
        <v>11</v>
      </c>
      <c r="D109" s="14"/>
      <c r="E109" s="14"/>
      <c r="F109" s="5" t="s">
        <v>237</v>
      </c>
      <c r="G109" s="5" t="s">
        <v>238</v>
      </c>
      <c r="H109" s="14" t="s">
        <v>115</v>
      </c>
      <c r="I109" s="14"/>
      <c r="J109" s="14" t="s">
        <v>0</v>
      </c>
      <c r="K109" s="14"/>
      <c r="L109" s="15">
        <f>28187.5</f>
        <v>28187.5</v>
      </c>
      <c r="M109" s="15"/>
      <c r="N109" s="8"/>
    </row>
    <row r="110" spans="1:14" s="1" customFormat="1" ht="24" customHeight="1">
      <c r="A110" s="13" t="s">
        <v>116</v>
      </c>
      <c r="B110" s="13"/>
      <c r="C110" s="14" t="s">
        <v>11</v>
      </c>
      <c r="D110" s="14"/>
      <c r="E110" s="14"/>
      <c r="F110" s="5" t="s">
        <v>237</v>
      </c>
      <c r="G110" s="5" t="s">
        <v>238</v>
      </c>
      <c r="H110" s="14" t="s">
        <v>117</v>
      </c>
      <c r="I110" s="14"/>
      <c r="J110" s="14" t="s">
        <v>0</v>
      </c>
      <c r="K110" s="14"/>
      <c r="L110" s="15">
        <f>22550</f>
        <v>22550</v>
      </c>
      <c r="M110" s="15"/>
      <c r="N110" s="8"/>
    </row>
    <row r="111" spans="1:14" s="1" customFormat="1" ht="54.9" customHeight="1">
      <c r="A111" s="13" t="s">
        <v>20</v>
      </c>
      <c r="B111" s="13"/>
      <c r="C111" s="14" t="s">
        <v>11</v>
      </c>
      <c r="D111" s="14"/>
      <c r="E111" s="14"/>
      <c r="F111" s="5" t="s">
        <v>237</v>
      </c>
      <c r="G111" s="5" t="s">
        <v>238</v>
      </c>
      <c r="H111" s="14" t="s">
        <v>117</v>
      </c>
      <c r="I111" s="14"/>
      <c r="J111" s="14" t="s">
        <v>21</v>
      </c>
      <c r="K111" s="14"/>
      <c r="L111" s="15">
        <f>22550</f>
        <v>22550</v>
      </c>
      <c r="M111" s="15"/>
      <c r="N111" s="8"/>
    </row>
    <row r="112" spans="1:14" s="1" customFormat="1" ht="24" customHeight="1">
      <c r="A112" s="13" t="s">
        <v>22</v>
      </c>
      <c r="B112" s="13"/>
      <c r="C112" s="14" t="s">
        <v>11</v>
      </c>
      <c r="D112" s="14"/>
      <c r="E112" s="14"/>
      <c r="F112" s="5" t="s">
        <v>237</v>
      </c>
      <c r="G112" s="5" t="s">
        <v>238</v>
      </c>
      <c r="H112" s="14" t="s">
        <v>117</v>
      </c>
      <c r="I112" s="14"/>
      <c r="J112" s="14" t="s">
        <v>23</v>
      </c>
      <c r="K112" s="14"/>
      <c r="L112" s="15">
        <f>22550</f>
        <v>22550</v>
      </c>
      <c r="M112" s="15"/>
      <c r="N112" s="8"/>
    </row>
    <row r="113" spans="1:14" s="1" customFormat="1" ht="45" customHeight="1">
      <c r="A113" s="13" t="s">
        <v>118</v>
      </c>
      <c r="B113" s="13"/>
      <c r="C113" s="14" t="s">
        <v>11</v>
      </c>
      <c r="D113" s="14"/>
      <c r="E113" s="14"/>
      <c r="F113" s="5" t="s">
        <v>237</v>
      </c>
      <c r="G113" s="5" t="s">
        <v>238</v>
      </c>
      <c r="H113" s="14" t="s">
        <v>117</v>
      </c>
      <c r="I113" s="14"/>
      <c r="J113" s="14" t="s">
        <v>119</v>
      </c>
      <c r="K113" s="14"/>
      <c r="L113" s="15">
        <f>22550</f>
        <v>22550</v>
      </c>
      <c r="M113" s="15"/>
      <c r="N113" s="8"/>
    </row>
    <row r="114" spans="1:14" s="1" customFormat="1" ht="24" customHeight="1">
      <c r="A114" s="13" t="s">
        <v>116</v>
      </c>
      <c r="B114" s="13"/>
      <c r="C114" s="14" t="s">
        <v>11</v>
      </c>
      <c r="D114" s="14"/>
      <c r="E114" s="14"/>
      <c r="F114" s="5" t="s">
        <v>237</v>
      </c>
      <c r="G114" s="5" t="s">
        <v>238</v>
      </c>
      <c r="H114" s="14" t="s">
        <v>120</v>
      </c>
      <c r="I114" s="14"/>
      <c r="J114" s="14" t="s">
        <v>0</v>
      </c>
      <c r="K114" s="14"/>
      <c r="L114" s="15">
        <f>5637.5</f>
        <v>5637.5</v>
      </c>
      <c r="M114" s="15"/>
      <c r="N114" s="8"/>
    </row>
    <row r="115" spans="1:14" s="1" customFormat="1" ht="54.9" customHeight="1">
      <c r="A115" s="13" t="s">
        <v>20</v>
      </c>
      <c r="B115" s="13"/>
      <c r="C115" s="14" t="s">
        <v>11</v>
      </c>
      <c r="D115" s="14"/>
      <c r="E115" s="14"/>
      <c r="F115" s="5" t="s">
        <v>237</v>
      </c>
      <c r="G115" s="5" t="s">
        <v>238</v>
      </c>
      <c r="H115" s="14" t="s">
        <v>120</v>
      </c>
      <c r="I115" s="14"/>
      <c r="J115" s="14" t="s">
        <v>21</v>
      </c>
      <c r="K115" s="14"/>
      <c r="L115" s="15">
        <f>4637.5</f>
        <v>4637.5</v>
      </c>
      <c r="M115" s="15"/>
      <c r="N115" s="8"/>
    </row>
    <row r="116" spans="1:14" s="1" customFormat="1" ht="24" customHeight="1">
      <c r="A116" s="13" t="s">
        <v>22</v>
      </c>
      <c r="B116" s="13"/>
      <c r="C116" s="14" t="s">
        <v>11</v>
      </c>
      <c r="D116" s="14"/>
      <c r="E116" s="14"/>
      <c r="F116" s="5" t="s">
        <v>237</v>
      </c>
      <c r="G116" s="5" t="s">
        <v>238</v>
      </c>
      <c r="H116" s="14" t="s">
        <v>120</v>
      </c>
      <c r="I116" s="14"/>
      <c r="J116" s="14" t="s">
        <v>23</v>
      </c>
      <c r="K116" s="14"/>
      <c r="L116" s="15">
        <f>4637.5</f>
        <v>4637.5</v>
      </c>
      <c r="M116" s="15"/>
      <c r="N116" s="8"/>
    </row>
    <row r="117" spans="1:14" s="1" customFormat="1" ht="45" customHeight="1">
      <c r="A117" s="13" t="s">
        <v>118</v>
      </c>
      <c r="B117" s="13"/>
      <c r="C117" s="14" t="s">
        <v>11</v>
      </c>
      <c r="D117" s="14"/>
      <c r="E117" s="14"/>
      <c r="F117" s="5" t="s">
        <v>237</v>
      </c>
      <c r="G117" s="5" t="s">
        <v>238</v>
      </c>
      <c r="H117" s="14" t="s">
        <v>120</v>
      </c>
      <c r="I117" s="14"/>
      <c r="J117" s="14" t="s">
        <v>119</v>
      </c>
      <c r="K117" s="14"/>
      <c r="L117" s="15">
        <f>4637.5</f>
        <v>4637.5</v>
      </c>
      <c r="M117" s="15"/>
      <c r="N117" s="8"/>
    </row>
    <row r="118" spans="1:14" s="1" customFormat="1" ht="24" customHeight="1">
      <c r="A118" s="13" t="s">
        <v>61</v>
      </c>
      <c r="B118" s="13"/>
      <c r="C118" s="14" t="s">
        <v>11</v>
      </c>
      <c r="D118" s="14"/>
      <c r="E118" s="14"/>
      <c r="F118" s="5" t="s">
        <v>237</v>
      </c>
      <c r="G118" s="5" t="s">
        <v>238</v>
      </c>
      <c r="H118" s="14" t="s">
        <v>120</v>
      </c>
      <c r="I118" s="14"/>
      <c r="J118" s="14" t="s">
        <v>62</v>
      </c>
      <c r="K118" s="14"/>
      <c r="L118" s="15">
        <f>1000</f>
        <v>1000</v>
      </c>
      <c r="M118" s="15"/>
      <c r="N118" s="8"/>
    </row>
    <row r="119" spans="1:14" s="1" customFormat="1" ht="24" customHeight="1">
      <c r="A119" s="13" t="s">
        <v>63</v>
      </c>
      <c r="B119" s="13"/>
      <c r="C119" s="14" t="s">
        <v>11</v>
      </c>
      <c r="D119" s="14"/>
      <c r="E119" s="14"/>
      <c r="F119" s="5" t="s">
        <v>237</v>
      </c>
      <c r="G119" s="5" t="s">
        <v>238</v>
      </c>
      <c r="H119" s="14" t="s">
        <v>120</v>
      </c>
      <c r="I119" s="14"/>
      <c r="J119" s="14" t="s">
        <v>64</v>
      </c>
      <c r="K119" s="14"/>
      <c r="L119" s="15">
        <f>1000</f>
        <v>1000</v>
      </c>
      <c r="M119" s="15"/>
      <c r="N119" s="8"/>
    </row>
    <row r="120" spans="1:14" s="1" customFormat="1" ht="14.1" customHeight="1">
      <c r="A120" s="13" t="s">
        <v>65</v>
      </c>
      <c r="B120" s="13"/>
      <c r="C120" s="14" t="s">
        <v>11</v>
      </c>
      <c r="D120" s="14"/>
      <c r="E120" s="14"/>
      <c r="F120" s="5" t="s">
        <v>237</v>
      </c>
      <c r="G120" s="5" t="s">
        <v>238</v>
      </c>
      <c r="H120" s="14" t="s">
        <v>120</v>
      </c>
      <c r="I120" s="14"/>
      <c r="J120" s="14" t="s">
        <v>66</v>
      </c>
      <c r="K120" s="14"/>
      <c r="L120" s="15">
        <f>1000</f>
        <v>1000</v>
      </c>
      <c r="M120" s="15"/>
      <c r="N120" s="8"/>
    </row>
    <row r="121" spans="1:14" s="1" customFormat="1" ht="14.1" customHeight="1">
      <c r="A121" s="13" t="s">
        <v>121</v>
      </c>
      <c r="B121" s="13"/>
      <c r="C121" s="14" t="s">
        <v>11</v>
      </c>
      <c r="D121" s="14"/>
      <c r="E121" s="14"/>
      <c r="F121" s="5" t="s">
        <v>233</v>
      </c>
      <c r="G121" s="5" t="s">
        <v>231</v>
      </c>
      <c r="H121" s="14" t="s">
        <v>0</v>
      </c>
      <c r="I121" s="14"/>
      <c r="J121" s="14" t="s">
        <v>0</v>
      </c>
      <c r="K121" s="14"/>
      <c r="L121" s="15">
        <f>12328217.62</f>
        <v>12328217.619999999</v>
      </c>
      <c r="M121" s="15"/>
      <c r="N121" s="6">
        <f>N138</f>
        <v>14237.61</v>
      </c>
    </row>
    <row r="122" spans="1:14" s="1" customFormat="1" ht="14.1" customHeight="1">
      <c r="A122" s="13" t="s">
        <v>122</v>
      </c>
      <c r="B122" s="13"/>
      <c r="C122" s="14" t="s">
        <v>11</v>
      </c>
      <c r="D122" s="14"/>
      <c r="E122" s="14"/>
      <c r="F122" s="5" t="s">
        <v>233</v>
      </c>
      <c r="G122" s="5" t="s">
        <v>239</v>
      </c>
      <c r="H122" s="14" t="s">
        <v>0</v>
      </c>
      <c r="I122" s="14"/>
      <c r="J122" s="14" t="s">
        <v>0</v>
      </c>
      <c r="K122" s="14"/>
      <c r="L122" s="15">
        <f>2717347.89</f>
        <v>2717347.89</v>
      </c>
      <c r="M122" s="15"/>
      <c r="N122" s="8"/>
    </row>
    <row r="123" spans="1:14" s="1" customFormat="1" ht="33.9" customHeight="1">
      <c r="A123" s="13" t="s">
        <v>73</v>
      </c>
      <c r="B123" s="13"/>
      <c r="C123" s="14" t="s">
        <v>11</v>
      </c>
      <c r="D123" s="14"/>
      <c r="E123" s="14"/>
      <c r="F123" s="5" t="s">
        <v>233</v>
      </c>
      <c r="G123" s="5" t="s">
        <v>239</v>
      </c>
      <c r="H123" s="14" t="s">
        <v>74</v>
      </c>
      <c r="I123" s="14"/>
      <c r="J123" s="14" t="s">
        <v>0</v>
      </c>
      <c r="K123" s="14"/>
      <c r="L123" s="15">
        <f>2717347.89</f>
        <v>2717347.89</v>
      </c>
      <c r="M123" s="15"/>
      <c r="N123" s="8"/>
    </row>
    <row r="124" spans="1:14" s="1" customFormat="1" ht="33.9" customHeight="1">
      <c r="A124" s="13" t="s">
        <v>123</v>
      </c>
      <c r="B124" s="13"/>
      <c r="C124" s="14" t="s">
        <v>11</v>
      </c>
      <c r="D124" s="14"/>
      <c r="E124" s="14"/>
      <c r="F124" s="5" t="s">
        <v>233</v>
      </c>
      <c r="G124" s="5" t="s">
        <v>239</v>
      </c>
      <c r="H124" s="14" t="s">
        <v>124</v>
      </c>
      <c r="I124" s="14"/>
      <c r="J124" s="14" t="s">
        <v>0</v>
      </c>
      <c r="K124" s="14"/>
      <c r="L124" s="15">
        <f>2717347.89</f>
        <v>2717347.89</v>
      </c>
      <c r="M124" s="15"/>
      <c r="N124" s="8"/>
    </row>
    <row r="125" spans="1:14" s="1" customFormat="1" ht="24" customHeight="1">
      <c r="A125" s="13" t="s">
        <v>125</v>
      </c>
      <c r="B125" s="13"/>
      <c r="C125" s="14" t="s">
        <v>11</v>
      </c>
      <c r="D125" s="14"/>
      <c r="E125" s="14"/>
      <c r="F125" s="5" t="s">
        <v>233</v>
      </c>
      <c r="G125" s="5" t="s">
        <v>239</v>
      </c>
      <c r="H125" s="14" t="s">
        <v>126</v>
      </c>
      <c r="I125" s="14"/>
      <c r="J125" s="14" t="s">
        <v>0</v>
      </c>
      <c r="K125" s="14"/>
      <c r="L125" s="15">
        <f>2124912.69</f>
        <v>2124912.69</v>
      </c>
      <c r="M125" s="15"/>
      <c r="N125" s="8"/>
    </row>
    <row r="126" spans="1:14" s="1" customFormat="1" ht="54.9" customHeight="1">
      <c r="A126" s="13" t="s">
        <v>20</v>
      </c>
      <c r="B126" s="13"/>
      <c r="C126" s="14" t="s">
        <v>11</v>
      </c>
      <c r="D126" s="14"/>
      <c r="E126" s="14"/>
      <c r="F126" s="5" t="s">
        <v>233</v>
      </c>
      <c r="G126" s="5" t="s">
        <v>239</v>
      </c>
      <c r="H126" s="14" t="s">
        <v>126</v>
      </c>
      <c r="I126" s="14"/>
      <c r="J126" s="14" t="s">
        <v>21</v>
      </c>
      <c r="K126" s="14"/>
      <c r="L126" s="15">
        <f>2124912.69</f>
        <v>2124912.69</v>
      </c>
      <c r="M126" s="15"/>
      <c r="N126" s="8"/>
    </row>
    <row r="127" spans="1:14" s="1" customFormat="1" ht="14.1" customHeight="1">
      <c r="A127" s="13" t="s">
        <v>78</v>
      </c>
      <c r="B127" s="13"/>
      <c r="C127" s="14" t="s">
        <v>11</v>
      </c>
      <c r="D127" s="14"/>
      <c r="E127" s="14"/>
      <c r="F127" s="5" t="s">
        <v>233</v>
      </c>
      <c r="G127" s="5" t="s">
        <v>239</v>
      </c>
      <c r="H127" s="14" t="s">
        <v>126</v>
      </c>
      <c r="I127" s="14"/>
      <c r="J127" s="14" t="s">
        <v>79</v>
      </c>
      <c r="K127" s="14"/>
      <c r="L127" s="15">
        <f>2124912.69</f>
        <v>2124912.69</v>
      </c>
      <c r="M127" s="15"/>
      <c r="N127" s="8"/>
    </row>
    <row r="128" spans="1:14" s="1" customFormat="1" ht="14.1" customHeight="1">
      <c r="A128" s="13" t="s">
        <v>80</v>
      </c>
      <c r="B128" s="13"/>
      <c r="C128" s="14" t="s">
        <v>11</v>
      </c>
      <c r="D128" s="14"/>
      <c r="E128" s="14"/>
      <c r="F128" s="5" t="s">
        <v>233</v>
      </c>
      <c r="G128" s="5" t="s">
        <v>239</v>
      </c>
      <c r="H128" s="14" t="s">
        <v>126</v>
      </c>
      <c r="I128" s="14"/>
      <c r="J128" s="14" t="s">
        <v>81</v>
      </c>
      <c r="K128" s="14"/>
      <c r="L128" s="15">
        <f>1632037.39</f>
        <v>1632037.39</v>
      </c>
      <c r="M128" s="15"/>
      <c r="N128" s="8"/>
    </row>
    <row r="129" spans="1:14" s="1" customFormat="1" ht="33.9" customHeight="1">
      <c r="A129" s="13" t="s">
        <v>82</v>
      </c>
      <c r="B129" s="13"/>
      <c r="C129" s="14" t="s">
        <v>11</v>
      </c>
      <c r="D129" s="14"/>
      <c r="E129" s="14"/>
      <c r="F129" s="5" t="s">
        <v>233</v>
      </c>
      <c r="G129" s="5" t="s">
        <v>239</v>
      </c>
      <c r="H129" s="14" t="s">
        <v>126</v>
      </c>
      <c r="I129" s="14"/>
      <c r="J129" s="14" t="s">
        <v>83</v>
      </c>
      <c r="K129" s="14"/>
      <c r="L129" s="15">
        <f>492875.3</f>
        <v>492875.3</v>
      </c>
      <c r="M129" s="15"/>
      <c r="N129" s="8"/>
    </row>
    <row r="130" spans="1:14" s="1" customFormat="1" ht="24" customHeight="1">
      <c r="A130" s="13" t="s">
        <v>127</v>
      </c>
      <c r="B130" s="13"/>
      <c r="C130" s="14" t="s">
        <v>11</v>
      </c>
      <c r="D130" s="14"/>
      <c r="E130" s="14"/>
      <c r="F130" s="5" t="s">
        <v>233</v>
      </c>
      <c r="G130" s="5" t="s">
        <v>239</v>
      </c>
      <c r="H130" s="14" t="s">
        <v>128</v>
      </c>
      <c r="I130" s="14"/>
      <c r="J130" s="14" t="s">
        <v>0</v>
      </c>
      <c r="K130" s="14"/>
      <c r="L130" s="15">
        <f>592435.2</f>
        <v>592435.19999999995</v>
      </c>
      <c r="M130" s="15"/>
      <c r="N130" s="8"/>
    </row>
    <row r="131" spans="1:14" s="1" customFormat="1" ht="54.9" customHeight="1">
      <c r="A131" s="13" t="s">
        <v>20</v>
      </c>
      <c r="B131" s="13"/>
      <c r="C131" s="14" t="s">
        <v>11</v>
      </c>
      <c r="D131" s="14"/>
      <c r="E131" s="14"/>
      <c r="F131" s="5" t="s">
        <v>233</v>
      </c>
      <c r="G131" s="5" t="s">
        <v>239</v>
      </c>
      <c r="H131" s="14" t="s">
        <v>128</v>
      </c>
      <c r="I131" s="14"/>
      <c r="J131" s="14" t="s">
        <v>21</v>
      </c>
      <c r="K131" s="14"/>
      <c r="L131" s="15">
        <f>592435.2</f>
        <v>592435.19999999995</v>
      </c>
      <c r="M131" s="15"/>
      <c r="N131" s="8"/>
    </row>
    <row r="132" spans="1:14" s="1" customFormat="1" ht="14.1" customHeight="1">
      <c r="A132" s="13" t="s">
        <v>78</v>
      </c>
      <c r="B132" s="13"/>
      <c r="C132" s="14" t="s">
        <v>11</v>
      </c>
      <c r="D132" s="14"/>
      <c r="E132" s="14"/>
      <c r="F132" s="5" t="s">
        <v>233</v>
      </c>
      <c r="G132" s="5" t="s">
        <v>239</v>
      </c>
      <c r="H132" s="14" t="s">
        <v>128</v>
      </c>
      <c r="I132" s="14"/>
      <c r="J132" s="14" t="s">
        <v>79</v>
      </c>
      <c r="K132" s="14"/>
      <c r="L132" s="15">
        <f>592435.2</f>
        <v>592435.19999999995</v>
      </c>
      <c r="M132" s="15"/>
      <c r="N132" s="8"/>
    </row>
    <row r="133" spans="1:14" s="1" customFormat="1" ht="14.1" customHeight="1">
      <c r="A133" s="13" t="s">
        <v>80</v>
      </c>
      <c r="B133" s="13"/>
      <c r="C133" s="14" t="s">
        <v>11</v>
      </c>
      <c r="D133" s="14"/>
      <c r="E133" s="14"/>
      <c r="F133" s="5" t="s">
        <v>233</v>
      </c>
      <c r="G133" s="5" t="s">
        <v>239</v>
      </c>
      <c r="H133" s="14" t="s">
        <v>128</v>
      </c>
      <c r="I133" s="14"/>
      <c r="J133" s="14" t="s">
        <v>81</v>
      </c>
      <c r="K133" s="14"/>
      <c r="L133" s="15">
        <f>455019.34</f>
        <v>455019.34</v>
      </c>
      <c r="M133" s="15"/>
      <c r="N133" s="8"/>
    </row>
    <row r="134" spans="1:14" s="1" customFormat="1" ht="33.9" customHeight="1">
      <c r="A134" s="13" t="s">
        <v>82</v>
      </c>
      <c r="B134" s="13"/>
      <c r="C134" s="14" t="s">
        <v>11</v>
      </c>
      <c r="D134" s="14"/>
      <c r="E134" s="14"/>
      <c r="F134" s="5" t="s">
        <v>233</v>
      </c>
      <c r="G134" s="5" t="s">
        <v>239</v>
      </c>
      <c r="H134" s="14" t="s">
        <v>128</v>
      </c>
      <c r="I134" s="14"/>
      <c r="J134" s="14" t="s">
        <v>83</v>
      </c>
      <c r="K134" s="14"/>
      <c r="L134" s="15">
        <f>137415.86</f>
        <v>137415.85999999999</v>
      </c>
      <c r="M134" s="15"/>
      <c r="N134" s="8"/>
    </row>
    <row r="135" spans="1:14" s="1" customFormat="1" ht="14.1" customHeight="1">
      <c r="A135" s="13" t="s">
        <v>129</v>
      </c>
      <c r="B135" s="13"/>
      <c r="C135" s="14" t="s">
        <v>11</v>
      </c>
      <c r="D135" s="14"/>
      <c r="E135" s="14"/>
      <c r="F135" s="5" t="s">
        <v>233</v>
      </c>
      <c r="G135" s="5" t="s">
        <v>240</v>
      </c>
      <c r="H135" s="14" t="s">
        <v>0</v>
      </c>
      <c r="I135" s="14"/>
      <c r="J135" s="14" t="s">
        <v>0</v>
      </c>
      <c r="K135" s="14"/>
      <c r="L135" s="15">
        <f>57237.61</f>
        <v>57237.61</v>
      </c>
      <c r="M135" s="15"/>
      <c r="N135" s="8"/>
    </row>
    <row r="136" spans="1:14" s="1" customFormat="1" ht="45" customHeight="1">
      <c r="A136" s="13" t="s">
        <v>130</v>
      </c>
      <c r="B136" s="13"/>
      <c r="C136" s="14" t="s">
        <v>11</v>
      </c>
      <c r="D136" s="14"/>
      <c r="E136" s="14"/>
      <c r="F136" s="5" t="s">
        <v>233</v>
      </c>
      <c r="G136" s="5" t="s">
        <v>240</v>
      </c>
      <c r="H136" s="14" t="s">
        <v>131</v>
      </c>
      <c r="I136" s="14"/>
      <c r="J136" s="14" t="s">
        <v>0</v>
      </c>
      <c r="K136" s="14"/>
      <c r="L136" s="15">
        <f>57237.61</f>
        <v>57237.61</v>
      </c>
      <c r="M136" s="15"/>
      <c r="N136" s="8"/>
    </row>
    <row r="137" spans="1:14" s="1" customFormat="1" ht="14.1" customHeight="1">
      <c r="A137" s="13" t="s">
        <v>132</v>
      </c>
      <c r="B137" s="13"/>
      <c r="C137" s="14" t="s">
        <v>11</v>
      </c>
      <c r="D137" s="14"/>
      <c r="E137" s="14"/>
      <c r="F137" s="5" t="s">
        <v>233</v>
      </c>
      <c r="G137" s="5" t="s">
        <v>240</v>
      </c>
      <c r="H137" s="14" t="s">
        <v>133</v>
      </c>
      <c r="I137" s="14"/>
      <c r="J137" s="14" t="s">
        <v>0</v>
      </c>
      <c r="K137" s="14"/>
      <c r="L137" s="15">
        <f>57237.61</f>
        <v>57237.61</v>
      </c>
      <c r="M137" s="15"/>
      <c r="N137" s="8"/>
    </row>
    <row r="138" spans="1:14" s="1" customFormat="1" ht="45" customHeight="1">
      <c r="A138" s="13" t="s">
        <v>134</v>
      </c>
      <c r="B138" s="13"/>
      <c r="C138" s="14" t="s">
        <v>11</v>
      </c>
      <c r="D138" s="14"/>
      <c r="E138" s="14"/>
      <c r="F138" s="5" t="s">
        <v>233</v>
      </c>
      <c r="G138" s="5" t="s">
        <v>240</v>
      </c>
      <c r="H138" s="14" t="s">
        <v>135</v>
      </c>
      <c r="I138" s="14"/>
      <c r="J138" s="14" t="s">
        <v>0</v>
      </c>
      <c r="K138" s="14"/>
      <c r="L138" s="15">
        <f>14237.61</f>
        <v>14237.61</v>
      </c>
      <c r="M138" s="15"/>
      <c r="N138" s="6">
        <f t="shared" ref="N138:N140" si="6">L138</f>
        <v>14237.61</v>
      </c>
    </row>
    <row r="139" spans="1:14" s="1" customFormat="1" ht="24" customHeight="1">
      <c r="A139" s="13" t="s">
        <v>61</v>
      </c>
      <c r="B139" s="13"/>
      <c r="C139" s="14" t="s">
        <v>11</v>
      </c>
      <c r="D139" s="14"/>
      <c r="E139" s="14"/>
      <c r="F139" s="5" t="s">
        <v>233</v>
      </c>
      <c r="G139" s="5" t="s">
        <v>240</v>
      </c>
      <c r="H139" s="14" t="s">
        <v>135</v>
      </c>
      <c r="I139" s="14"/>
      <c r="J139" s="14" t="s">
        <v>62</v>
      </c>
      <c r="K139" s="14"/>
      <c r="L139" s="15">
        <f>14237.61</f>
        <v>14237.61</v>
      </c>
      <c r="M139" s="15"/>
      <c r="N139" s="6">
        <f t="shared" si="6"/>
        <v>14237.61</v>
      </c>
    </row>
    <row r="140" spans="1:14" s="1" customFormat="1" ht="24" customHeight="1">
      <c r="A140" s="13" t="s">
        <v>63</v>
      </c>
      <c r="B140" s="13"/>
      <c r="C140" s="14" t="s">
        <v>11</v>
      </c>
      <c r="D140" s="14"/>
      <c r="E140" s="14"/>
      <c r="F140" s="5" t="s">
        <v>233</v>
      </c>
      <c r="G140" s="5" t="s">
        <v>240</v>
      </c>
      <c r="H140" s="14" t="s">
        <v>135</v>
      </c>
      <c r="I140" s="14"/>
      <c r="J140" s="14" t="s">
        <v>64</v>
      </c>
      <c r="K140" s="14"/>
      <c r="L140" s="15">
        <f>14237.61</f>
        <v>14237.61</v>
      </c>
      <c r="M140" s="15"/>
      <c r="N140" s="6">
        <f t="shared" si="6"/>
        <v>14237.61</v>
      </c>
    </row>
    <row r="141" spans="1:14" s="1" customFormat="1" ht="14.1" customHeight="1">
      <c r="A141" s="13" t="s">
        <v>65</v>
      </c>
      <c r="B141" s="13"/>
      <c r="C141" s="14" t="s">
        <v>11</v>
      </c>
      <c r="D141" s="14"/>
      <c r="E141" s="14"/>
      <c r="F141" s="5" t="s">
        <v>233</v>
      </c>
      <c r="G141" s="5" t="s">
        <v>240</v>
      </c>
      <c r="H141" s="14" t="s">
        <v>135</v>
      </c>
      <c r="I141" s="14"/>
      <c r="J141" s="14" t="s">
        <v>66</v>
      </c>
      <c r="K141" s="14"/>
      <c r="L141" s="15">
        <f>14237.61</f>
        <v>14237.61</v>
      </c>
      <c r="M141" s="15"/>
      <c r="N141" s="6">
        <f>L141</f>
        <v>14237.61</v>
      </c>
    </row>
    <row r="142" spans="1:14" s="1" customFormat="1" ht="45" customHeight="1">
      <c r="A142" s="13" t="s">
        <v>136</v>
      </c>
      <c r="B142" s="13"/>
      <c r="C142" s="14" t="s">
        <v>11</v>
      </c>
      <c r="D142" s="14"/>
      <c r="E142" s="14"/>
      <c r="F142" s="5" t="s">
        <v>233</v>
      </c>
      <c r="G142" s="5" t="s">
        <v>240</v>
      </c>
      <c r="H142" s="14" t="s">
        <v>137</v>
      </c>
      <c r="I142" s="14"/>
      <c r="J142" s="14" t="s">
        <v>0</v>
      </c>
      <c r="K142" s="14"/>
      <c r="L142" s="15">
        <f>43000</f>
        <v>43000</v>
      </c>
      <c r="M142" s="15"/>
      <c r="N142" s="8"/>
    </row>
    <row r="143" spans="1:14" s="1" customFormat="1" ht="24" customHeight="1">
      <c r="A143" s="13" t="s">
        <v>61</v>
      </c>
      <c r="B143" s="13"/>
      <c r="C143" s="14" t="s">
        <v>11</v>
      </c>
      <c r="D143" s="14"/>
      <c r="E143" s="14"/>
      <c r="F143" s="5" t="s">
        <v>233</v>
      </c>
      <c r="G143" s="5" t="s">
        <v>240</v>
      </c>
      <c r="H143" s="14" t="s">
        <v>137</v>
      </c>
      <c r="I143" s="14"/>
      <c r="J143" s="14" t="s">
        <v>62</v>
      </c>
      <c r="K143" s="14"/>
      <c r="L143" s="15">
        <f>43000</f>
        <v>43000</v>
      </c>
      <c r="M143" s="15"/>
      <c r="N143" s="8"/>
    </row>
    <row r="144" spans="1:14" s="1" customFormat="1" ht="24" customHeight="1">
      <c r="A144" s="13" t="s">
        <v>63</v>
      </c>
      <c r="B144" s="13"/>
      <c r="C144" s="14" t="s">
        <v>11</v>
      </c>
      <c r="D144" s="14"/>
      <c r="E144" s="14"/>
      <c r="F144" s="5" t="s">
        <v>233</v>
      </c>
      <c r="G144" s="5" t="s">
        <v>240</v>
      </c>
      <c r="H144" s="14" t="s">
        <v>137</v>
      </c>
      <c r="I144" s="14"/>
      <c r="J144" s="14" t="s">
        <v>64</v>
      </c>
      <c r="K144" s="14"/>
      <c r="L144" s="15">
        <f>43000</f>
        <v>43000</v>
      </c>
      <c r="M144" s="15"/>
      <c r="N144" s="8"/>
    </row>
    <row r="145" spans="1:14" s="1" customFormat="1" ht="14.1" customHeight="1">
      <c r="A145" s="13" t="s">
        <v>65</v>
      </c>
      <c r="B145" s="13"/>
      <c r="C145" s="14" t="s">
        <v>11</v>
      </c>
      <c r="D145" s="14"/>
      <c r="E145" s="14"/>
      <c r="F145" s="5" t="s">
        <v>233</v>
      </c>
      <c r="G145" s="5" t="s">
        <v>240</v>
      </c>
      <c r="H145" s="14" t="s">
        <v>137</v>
      </c>
      <c r="I145" s="14"/>
      <c r="J145" s="14" t="s">
        <v>66</v>
      </c>
      <c r="K145" s="14"/>
      <c r="L145" s="15">
        <f>43000</f>
        <v>43000</v>
      </c>
      <c r="M145" s="15"/>
      <c r="N145" s="8"/>
    </row>
    <row r="146" spans="1:14" s="1" customFormat="1" ht="14.1" customHeight="1">
      <c r="A146" s="13" t="s">
        <v>138</v>
      </c>
      <c r="B146" s="13"/>
      <c r="C146" s="14" t="s">
        <v>11</v>
      </c>
      <c r="D146" s="14"/>
      <c r="E146" s="14"/>
      <c r="F146" s="5" t="s">
        <v>233</v>
      </c>
      <c r="G146" s="5" t="s">
        <v>241</v>
      </c>
      <c r="H146" s="14" t="s">
        <v>0</v>
      </c>
      <c r="I146" s="14"/>
      <c r="J146" s="14" t="s">
        <v>0</v>
      </c>
      <c r="K146" s="14"/>
      <c r="L146" s="15">
        <f>9401839.36</f>
        <v>9401839.3599999994</v>
      </c>
      <c r="M146" s="15"/>
      <c r="N146" s="8"/>
    </row>
    <row r="147" spans="1:14" s="1" customFormat="1" ht="45" customHeight="1">
      <c r="A147" s="13" t="s">
        <v>139</v>
      </c>
      <c r="B147" s="13"/>
      <c r="C147" s="14" t="s">
        <v>11</v>
      </c>
      <c r="D147" s="14"/>
      <c r="E147" s="14"/>
      <c r="F147" s="5" t="s">
        <v>233</v>
      </c>
      <c r="G147" s="5" t="s">
        <v>241</v>
      </c>
      <c r="H147" s="14" t="s">
        <v>140</v>
      </c>
      <c r="I147" s="14"/>
      <c r="J147" s="14" t="s">
        <v>0</v>
      </c>
      <c r="K147" s="14"/>
      <c r="L147" s="15">
        <f>9401839.36</f>
        <v>9401839.3599999994</v>
      </c>
      <c r="M147" s="15"/>
      <c r="N147" s="8"/>
    </row>
    <row r="148" spans="1:14" s="1" customFormat="1" ht="24" customHeight="1">
      <c r="A148" s="13" t="s">
        <v>141</v>
      </c>
      <c r="B148" s="13"/>
      <c r="C148" s="14" t="s">
        <v>11</v>
      </c>
      <c r="D148" s="14"/>
      <c r="E148" s="14"/>
      <c r="F148" s="5" t="s">
        <v>233</v>
      </c>
      <c r="G148" s="5" t="s">
        <v>241</v>
      </c>
      <c r="H148" s="14" t="s">
        <v>142</v>
      </c>
      <c r="I148" s="14"/>
      <c r="J148" s="14" t="s">
        <v>0</v>
      </c>
      <c r="K148" s="14"/>
      <c r="L148" s="15">
        <f>4404271.58</f>
        <v>4404271.58</v>
      </c>
      <c r="M148" s="15"/>
      <c r="N148" s="8"/>
    </row>
    <row r="149" spans="1:14" s="1" customFormat="1" ht="14.1" customHeight="1">
      <c r="A149" s="13" t="s">
        <v>143</v>
      </c>
      <c r="B149" s="13"/>
      <c r="C149" s="14" t="s">
        <v>11</v>
      </c>
      <c r="D149" s="14"/>
      <c r="E149" s="14"/>
      <c r="F149" s="5" t="s">
        <v>233</v>
      </c>
      <c r="G149" s="5" t="s">
        <v>241</v>
      </c>
      <c r="H149" s="14" t="s">
        <v>144</v>
      </c>
      <c r="I149" s="14"/>
      <c r="J149" s="14" t="s">
        <v>0</v>
      </c>
      <c r="K149" s="14"/>
      <c r="L149" s="15">
        <f>3444089</f>
        <v>3444089</v>
      </c>
      <c r="M149" s="15"/>
      <c r="N149" s="8"/>
    </row>
    <row r="150" spans="1:14" s="1" customFormat="1" ht="24" customHeight="1">
      <c r="A150" s="13" t="s">
        <v>61</v>
      </c>
      <c r="B150" s="13"/>
      <c r="C150" s="14" t="s">
        <v>11</v>
      </c>
      <c r="D150" s="14"/>
      <c r="E150" s="14"/>
      <c r="F150" s="5" t="s">
        <v>233</v>
      </c>
      <c r="G150" s="5" t="s">
        <v>241</v>
      </c>
      <c r="H150" s="14" t="s">
        <v>144</v>
      </c>
      <c r="I150" s="14"/>
      <c r="J150" s="14" t="s">
        <v>62</v>
      </c>
      <c r="K150" s="14"/>
      <c r="L150" s="15">
        <f>3444089</f>
        <v>3444089</v>
      </c>
      <c r="M150" s="15"/>
      <c r="N150" s="8"/>
    </row>
    <row r="151" spans="1:14" s="1" customFormat="1" ht="24" customHeight="1">
      <c r="A151" s="13" t="s">
        <v>63</v>
      </c>
      <c r="B151" s="13"/>
      <c r="C151" s="14" t="s">
        <v>11</v>
      </c>
      <c r="D151" s="14"/>
      <c r="E151" s="14"/>
      <c r="F151" s="5" t="s">
        <v>233</v>
      </c>
      <c r="G151" s="5" t="s">
        <v>241</v>
      </c>
      <c r="H151" s="14" t="s">
        <v>144</v>
      </c>
      <c r="I151" s="14"/>
      <c r="J151" s="14" t="s">
        <v>64</v>
      </c>
      <c r="K151" s="14"/>
      <c r="L151" s="15">
        <f>3444089</f>
        <v>3444089</v>
      </c>
      <c r="M151" s="15"/>
      <c r="N151" s="8"/>
    </row>
    <row r="152" spans="1:14" s="1" customFormat="1" ht="14.1" customHeight="1">
      <c r="A152" s="13" t="s">
        <v>65</v>
      </c>
      <c r="B152" s="13"/>
      <c r="C152" s="14" t="s">
        <v>11</v>
      </c>
      <c r="D152" s="14"/>
      <c r="E152" s="14"/>
      <c r="F152" s="5" t="s">
        <v>233</v>
      </c>
      <c r="G152" s="5" t="s">
        <v>241</v>
      </c>
      <c r="H152" s="14" t="s">
        <v>144</v>
      </c>
      <c r="I152" s="14"/>
      <c r="J152" s="14" t="s">
        <v>66</v>
      </c>
      <c r="K152" s="14"/>
      <c r="L152" s="15">
        <f>3444089</f>
        <v>3444089</v>
      </c>
      <c r="M152" s="15"/>
      <c r="N152" s="8"/>
    </row>
    <row r="153" spans="1:14" s="1" customFormat="1" ht="24" customHeight="1">
      <c r="A153" s="13" t="s">
        <v>145</v>
      </c>
      <c r="B153" s="13"/>
      <c r="C153" s="14" t="s">
        <v>11</v>
      </c>
      <c r="D153" s="14"/>
      <c r="E153" s="14"/>
      <c r="F153" s="5" t="s">
        <v>233</v>
      </c>
      <c r="G153" s="5" t="s">
        <v>241</v>
      </c>
      <c r="H153" s="14" t="s">
        <v>146</v>
      </c>
      <c r="I153" s="14"/>
      <c r="J153" s="14" t="s">
        <v>0</v>
      </c>
      <c r="K153" s="14"/>
      <c r="L153" s="15">
        <f>960182.58</f>
        <v>960182.58</v>
      </c>
      <c r="M153" s="15"/>
      <c r="N153" s="8"/>
    </row>
    <row r="154" spans="1:14" s="1" customFormat="1" ht="24" customHeight="1">
      <c r="A154" s="13" t="s">
        <v>61</v>
      </c>
      <c r="B154" s="13"/>
      <c r="C154" s="14" t="s">
        <v>11</v>
      </c>
      <c r="D154" s="14"/>
      <c r="E154" s="14"/>
      <c r="F154" s="5" t="s">
        <v>233</v>
      </c>
      <c r="G154" s="5" t="s">
        <v>241</v>
      </c>
      <c r="H154" s="14" t="s">
        <v>146</v>
      </c>
      <c r="I154" s="14"/>
      <c r="J154" s="14" t="s">
        <v>62</v>
      </c>
      <c r="K154" s="14"/>
      <c r="L154" s="15">
        <f>960182.58</f>
        <v>960182.58</v>
      </c>
      <c r="M154" s="15"/>
      <c r="N154" s="8"/>
    </row>
    <row r="155" spans="1:14" s="1" customFormat="1" ht="24" customHeight="1">
      <c r="A155" s="13" t="s">
        <v>63</v>
      </c>
      <c r="B155" s="13"/>
      <c r="C155" s="14" t="s">
        <v>11</v>
      </c>
      <c r="D155" s="14"/>
      <c r="E155" s="14"/>
      <c r="F155" s="5" t="s">
        <v>233</v>
      </c>
      <c r="G155" s="5" t="s">
        <v>241</v>
      </c>
      <c r="H155" s="14" t="s">
        <v>146</v>
      </c>
      <c r="I155" s="14"/>
      <c r="J155" s="14" t="s">
        <v>64</v>
      </c>
      <c r="K155" s="14"/>
      <c r="L155" s="15">
        <f>960182.58</f>
        <v>960182.58</v>
      </c>
      <c r="M155" s="15"/>
      <c r="N155" s="8"/>
    </row>
    <row r="156" spans="1:14" s="1" customFormat="1" ht="14.1" customHeight="1">
      <c r="A156" s="13" t="s">
        <v>65</v>
      </c>
      <c r="B156" s="13"/>
      <c r="C156" s="14" t="s">
        <v>11</v>
      </c>
      <c r="D156" s="14"/>
      <c r="E156" s="14"/>
      <c r="F156" s="5" t="s">
        <v>233</v>
      </c>
      <c r="G156" s="5" t="s">
        <v>241</v>
      </c>
      <c r="H156" s="14" t="s">
        <v>146</v>
      </c>
      <c r="I156" s="14"/>
      <c r="J156" s="14" t="s">
        <v>66</v>
      </c>
      <c r="K156" s="14"/>
      <c r="L156" s="15">
        <f>960182.58</f>
        <v>960182.58</v>
      </c>
      <c r="M156" s="15"/>
      <c r="N156" s="8"/>
    </row>
    <row r="157" spans="1:14" s="1" customFormat="1" ht="24" customHeight="1">
      <c r="A157" s="13" t="s">
        <v>147</v>
      </c>
      <c r="B157" s="13"/>
      <c r="C157" s="14" t="s">
        <v>11</v>
      </c>
      <c r="D157" s="14"/>
      <c r="E157" s="14"/>
      <c r="F157" s="5" t="s">
        <v>233</v>
      </c>
      <c r="G157" s="5" t="s">
        <v>241</v>
      </c>
      <c r="H157" s="14" t="s">
        <v>148</v>
      </c>
      <c r="I157" s="14"/>
      <c r="J157" s="14" t="s">
        <v>0</v>
      </c>
      <c r="K157" s="14"/>
      <c r="L157" s="15">
        <f>4997567.78</f>
        <v>4997567.78</v>
      </c>
      <c r="M157" s="15"/>
      <c r="N157" s="8"/>
    </row>
    <row r="158" spans="1:14" s="1" customFormat="1" ht="14.1" customHeight="1">
      <c r="A158" s="13" t="s">
        <v>149</v>
      </c>
      <c r="B158" s="13"/>
      <c r="C158" s="14" t="s">
        <v>11</v>
      </c>
      <c r="D158" s="14"/>
      <c r="E158" s="14"/>
      <c r="F158" s="5" t="s">
        <v>233</v>
      </c>
      <c r="G158" s="5" t="s">
        <v>241</v>
      </c>
      <c r="H158" s="14" t="s">
        <v>150</v>
      </c>
      <c r="I158" s="14"/>
      <c r="J158" s="14" t="s">
        <v>0</v>
      </c>
      <c r="K158" s="14"/>
      <c r="L158" s="15">
        <f>4997567.78</f>
        <v>4997567.78</v>
      </c>
      <c r="M158" s="15"/>
      <c r="N158" s="8"/>
    </row>
    <row r="159" spans="1:14" s="1" customFormat="1" ht="24" customHeight="1">
      <c r="A159" s="13" t="s">
        <v>61</v>
      </c>
      <c r="B159" s="13"/>
      <c r="C159" s="14" t="s">
        <v>11</v>
      </c>
      <c r="D159" s="14"/>
      <c r="E159" s="14"/>
      <c r="F159" s="5" t="s">
        <v>233</v>
      </c>
      <c r="G159" s="5" t="s">
        <v>241</v>
      </c>
      <c r="H159" s="14" t="s">
        <v>150</v>
      </c>
      <c r="I159" s="14"/>
      <c r="J159" s="14" t="s">
        <v>62</v>
      </c>
      <c r="K159" s="14"/>
      <c r="L159" s="15">
        <f>4997567.78</f>
        <v>4997567.78</v>
      </c>
      <c r="M159" s="15"/>
      <c r="N159" s="8"/>
    </row>
    <row r="160" spans="1:14" s="1" customFormat="1" ht="24" customHeight="1">
      <c r="A160" s="13" t="s">
        <v>63</v>
      </c>
      <c r="B160" s="13"/>
      <c r="C160" s="14" t="s">
        <v>11</v>
      </c>
      <c r="D160" s="14"/>
      <c r="E160" s="14"/>
      <c r="F160" s="5" t="s">
        <v>233</v>
      </c>
      <c r="G160" s="5" t="s">
        <v>241</v>
      </c>
      <c r="H160" s="14" t="s">
        <v>150</v>
      </c>
      <c r="I160" s="14"/>
      <c r="J160" s="14" t="s">
        <v>64</v>
      </c>
      <c r="K160" s="14"/>
      <c r="L160" s="15">
        <f>4997567.78</f>
        <v>4997567.78</v>
      </c>
      <c r="M160" s="15"/>
      <c r="N160" s="8"/>
    </row>
    <row r="161" spans="1:14" s="1" customFormat="1" ht="14.1" customHeight="1">
      <c r="A161" s="13" t="s">
        <v>65</v>
      </c>
      <c r="B161" s="13"/>
      <c r="C161" s="14" t="s">
        <v>11</v>
      </c>
      <c r="D161" s="14"/>
      <c r="E161" s="14"/>
      <c r="F161" s="5" t="s">
        <v>233</v>
      </c>
      <c r="G161" s="5" t="s">
        <v>241</v>
      </c>
      <c r="H161" s="14" t="s">
        <v>150</v>
      </c>
      <c r="I161" s="14"/>
      <c r="J161" s="14" t="s">
        <v>66</v>
      </c>
      <c r="K161" s="14"/>
      <c r="L161" s="15">
        <f>4997567.78</f>
        <v>4997567.78</v>
      </c>
      <c r="M161" s="15"/>
      <c r="N161" s="8"/>
    </row>
    <row r="162" spans="1:14" s="1" customFormat="1" ht="14.1" customHeight="1">
      <c r="A162" s="13" t="s">
        <v>151</v>
      </c>
      <c r="B162" s="13"/>
      <c r="C162" s="14" t="s">
        <v>11</v>
      </c>
      <c r="D162" s="14"/>
      <c r="E162" s="14"/>
      <c r="F162" s="5" t="s">
        <v>233</v>
      </c>
      <c r="G162" s="5" t="s">
        <v>242</v>
      </c>
      <c r="H162" s="14" t="s">
        <v>0</v>
      </c>
      <c r="I162" s="14"/>
      <c r="J162" s="14" t="s">
        <v>0</v>
      </c>
      <c r="K162" s="14"/>
      <c r="L162" s="15">
        <f>151792.76</f>
        <v>151792.76</v>
      </c>
      <c r="M162" s="15"/>
      <c r="N162" s="8"/>
    </row>
    <row r="163" spans="1:14" s="1" customFormat="1" ht="33.9" customHeight="1">
      <c r="A163" s="13" t="s">
        <v>14</v>
      </c>
      <c r="B163" s="13"/>
      <c r="C163" s="14" t="s">
        <v>11</v>
      </c>
      <c r="D163" s="14"/>
      <c r="E163" s="14"/>
      <c r="F163" s="5" t="s">
        <v>233</v>
      </c>
      <c r="G163" s="5" t="s">
        <v>242</v>
      </c>
      <c r="H163" s="14" t="s">
        <v>15</v>
      </c>
      <c r="I163" s="14"/>
      <c r="J163" s="14" t="s">
        <v>0</v>
      </c>
      <c r="K163" s="14"/>
      <c r="L163" s="15">
        <f>151792.76</f>
        <v>151792.76</v>
      </c>
      <c r="M163" s="15"/>
      <c r="N163" s="8"/>
    </row>
    <row r="164" spans="1:14" s="1" customFormat="1" ht="33.9" customHeight="1">
      <c r="A164" s="13" t="s">
        <v>152</v>
      </c>
      <c r="B164" s="13"/>
      <c r="C164" s="14" t="s">
        <v>11</v>
      </c>
      <c r="D164" s="14"/>
      <c r="E164" s="14"/>
      <c r="F164" s="5" t="s">
        <v>233</v>
      </c>
      <c r="G164" s="5" t="s">
        <v>242</v>
      </c>
      <c r="H164" s="14" t="s">
        <v>153</v>
      </c>
      <c r="I164" s="14"/>
      <c r="J164" s="14" t="s">
        <v>0</v>
      </c>
      <c r="K164" s="14"/>
      <c r="L164" s="15">
        <f>145000</f>
        <v>145000</v>
      </c>
      <c r="M164" s="15"/>
      <c r="N164" s="8"/>
    </row>
    <row r="165" spans="1:14" s="1" customFormat="1" ht="14.1" customHeight="1">
      <c r="A165" s="13" t="s">
        <v>54</v>
      </c>
      <c r="B165" s="13"/>
      <c r="C165" s="14" t="s">
        <v>11</v>
      </c>
      <c r="D165" s="14"/>
      <c r="E165" s="14"/>
      <c r="F165" s="5" t="s">
        <v>233</v>
      </c>
      <c r="G165" s="5" t="s">
        <v>242</v>
      </c>
      <c r="H165" s="14" t="s">
        <v>154</v>
      </c>
      <c r="I165" s="14"/>
      <c r="J165" s="14" t="s">
        <v>0</v>
      </c>
      <c r="K165" s="14"/>
      <c r="L165" s="15">
        <f>145000</f>
        <v>145000</v>
      </c>
      <c r="M165" s="15"/>
      <c r="N165" s="8"/>
    </row>
    <row r="166" spans="1:14" s="1" customFormat="1" ht="24" customHeight="1">
      <c r="A166" s="13" t="s">
        <v>61</v>
      </c>
      <c r="B166" s="13"/>
      <c r="C166" s="14" t="s">
        <v>11</v>
      </c>
      <c r="D166" s="14"/>
      <c r="E166" s="14"/>
      <c r="F166" s="5" t="s">
        <v>233</v>
      </c>
      <c r="G166" s="5" t="s">
        <v>242</v>
      </c>
      <c r="H166" s="14" t="s">
        <v>154</v>
      </c>
      <c r="I166" s="14"/>
      <c r="J166" s="14" t="s">
        <v>62</v>
      </c>
      <c r="K166" s="14"/>
      <c r="L166" s="15">
        <f>145000</f>
        <v>145000</v>
      </c>
      <c r="M166" s="15"/>
      <c r="N166" s="8"/>
    </row>
    <row r="167" spans="1:14" s="1" customFormat="1" ht="24" customHeight="1">
      <c r="A167" s="13" t="s">
        <v>63</v>
      </c>
      <c r="B167" s="13"/>
      <c r="C167" s="14" t="s">
        <v>11</v>
      </c>
      <c r="D167" s="14"/>
      <c r="E167" s="14"/>
      <c r="F167" s="5" t="s">
        <v>233</v>
      </c>
      <c r="G167" s="5" t="s">
        <v>242</v>
      </c>
      <c r="H167" s="14" t="s">
        <v>154</v>
      </c>
      <c r="I167" s="14"/>
      <c r="J167" s="14" t="s">
        <v>64</v>
      </c>
      <c r="K167" s="14"/>
      <c r="L167" s="15">
        <f>145000</f>
        <v>145000</v>
      </c>
      <c r="M167" s="15"/>
      <c r="N167" s="8"/>
    </row>
    <row r="168" spans="1:14" s="1" customFormat="1" ht="24" customHeight="1">
      <c r="A168" s="13" t="s">
        <v>95</v>
      </c>
      <c r="B168" s="13"/>
      <c r="C168" s="14" t="s">
        <v>11</v>
      </c>
      <c r="D168" s="14"/>
      <c r="E168" s="14"/>
      <c r="F168" s="5" t="s">
        <v>233</v>
      </c>
      <c r="G168" s="5" t="s">
        <v>242</v>
      </c>
      <c r="H168" s="14" t="s">
        <v>154</v>
      </c>
      <c r="I168" s="14"/>
      <c r="J168" s="14" t="s">
        <v>96</v>
      </c>
      <c r="K168" s="14"/>
      <c r="L168" s="15">
        <f>145000</f>
        <v>145000</v>
      </c>
      <c r="M168" s="15"/>
      <c r="N168" s="8"/>
    </row>
    <row r="169" spans="1:14" s="1" customFormat="1" ht="24" customHeight="1">
      <c r="A169" s="13" t="s">
        <v>58</v>
      </c>
      <c r="B169" s="13"/>
      <c r="C169" s="14" t="s">
        <v>11</v>
      </c>
      <c r="D169" s="14"/>
      <c r="E169" s="14"/>
      <c r="F169" s="5" t="s">
        <v>233</v>
      </c>
      <c r="G169" s="5" t="s">
        <v>242</v>
      </c>
      <c r="H169" s="14" t="s">
        <v>59</v>
      </c>
      <c r="I169" s="14"/>
      <c r="J169" s="14" t="s">
        <v>0</v>
      </c>
      <c r="K169" s="14"/>
      <c r="L169" s="15">
        <f>6792.76</f>
        <v>6792.76</v>
      </c>
      <c r="M169" s="15"/>
      <c r="N169" s="8"/>
    </row>
    <row r="170" spans="1:14" s="1" customFormat="1" ht="14.1" customHeight="1">
      <c r="A170" s="13" t="s">
        <v>54</v>
      </c>
      <c r="B170" s="13"/>
      <c r="C170" s="14" t="s">
        <v>11</v>
      </c>
      <c r="D170" s="14"/>
      <c r="E170" s="14"/>
      <c r="F170" s="5" t="s">
        <v>233</v>
      </c>
      <c r="G170" s="5" t="s">
        <v>242</v>
      </c>
      <c r="H170" s="14" t="s">
        <v>60</v>
      </c>
      <c r="I170" s="14"/>
      <c r="J170" s="14" t="s">
        <v>0</v>
      </c>
      <c r="K170" s="14"/>
      <c r="L170" s="15">
        <f>6792.76</f>
        <v>6792.76</v>
      </c>
      <c r="M170" s="15"/>
      <c r="N170" s="8"/>
    </row>
    <row r="171" spans="1:14" s="1" customFormat="1" ht="24" customHeight="1">
      <c r="A171" s="13" t="s">
        <v>61</v>
      </c>
      <c r="B171" s="13"/>
      <c r="C171" s="14" t="s">
        <v>11</v>
      </c>
      <c r="D171" s="14"/>
      <c r="E171" s="14"/>
      <c r="F171" s="5" t="s">
        <v>233</v>
      </c>
      <c r="G171" s="5" t="s">
        <v>242</v>
      </c>
      <c r="H171" s="14" t="s">
        <v>60</v>
      </c>
      <c r="I171" s="14"/>
      <c r="J171" s="14" t="s">
        <v>62</v>
      </c>
      <c r="K171" s="14"/>
      <c r="L171" s="15">
        <f>6792.76</f>
        <v>6792.76</v>
      </c>
      <c r="M171" s="15"/>
      <c r="N171" s="8"/>
    </row>
    <row r="172" spans="1:14" s="1" customFormat="1" ht="24" customHeight="1">
      <c r="A172" s="13" t="s">
        <v>63</v>
      </c>
      <c r="B172" s="13"/>
      <c r="C172" s="14" t="s">
        <v>11</v>
      </c>
      <c r="D172" s="14"/>
      <c r="E172" s="14"/>
      <c r="F172" s="5" t="s">
        <v>233</v>
      </c>
      <c r="G172" s="5" t="s">
        <v>242</v>
      </c>
      <c r="H172" s="14" t="s">
        <v>60</v>
      </c>
      <c r="I172" s="14"/>
      <c r="J172" s="14" t="s">
        <v>64</v>
      </c>
      <c r="K172" s="14"/>
      <c r="L172" s="15">
        <f>6792.76</f>
        <v>6792.76</v>
      </c>
      <c r="M172" s="15"/>
      <c r="N172" s="8"/>
    </row>
    <row r="173" spans="1:14" s="1" customFormat="1" ht="24" customHeight="1">
      <c r="A173" s="13" t="s">
        <v>95</v>
      </c>
      <c r="B173" s="13"/>
      <c r="C173" s="14" t="s">
        <v>11</v>
      </c>
      <c r="D173" s="14"/>
      <c r="E173" s="14"/>
      <c r="F173" s="5" t="s">
        <v>233</v>
      </c>
      <c r="G173" s="5" t="s">
        <v>242</v>
      </c>
      <c r="H173" s="14" t="s">
        <v>60</v>
      </c>
      <c r="I173" s="14"/>
      <c r="J173" s="14" t="s">
        <v>96</v>
      </c>
      <c r="K173" s="14"/>
      <c r="L173" s="15">
        <f>6792.76</f>
        <v>6792.76</v>
      </c>
      <c r="M173" s="15"/>
      <c r="N173" s="8"/>
    </row>
    <row r="174" spans="1:14" s="1" customFormat="1" ht="14.1" customHeight="1">
      <c r="A174" s="13" t="s">
        <v>155</v>
      </c>
      <c r="B174" s="13"/>
      <c r="C174" s="14" t="s">
        <v>11</v>
      </c>
      <c r="D174" s="14"/>
      <c r="E174" s="14"/>
      <c r="F174" s="5" t="s">
        <v>240</v>
      </c>
      <c r="G174" s="5" t="s">
        <v>231</v>
      </c>
      <c r="H174" s="14" t="s">
        <v>0</v>
      </c>
      <c r="I174" s="14"/>
      <c r="J174" s="14" t="s">
        <v>0</v>
      </c>
      <c r="K174" s="14"/>
      <c r="L174" s="15">
        <f>15599277.9</f>
        <v>15599277.9</v>
      </c>
      <c r="M174" s="15"/>
      <c r="N174" s="8"/>
    </row>
    <row r="175" spans="1:14" s="1" customFormat="1" ht="14.1" customHeight="1">
      <c r="A175" s="13" t="s">
        <v>156</v>
      </c>
      <c r="B175" s="13"/>
      <c r="C175" s="14" t="s">
        <v>11</v>
      </c>
      <c r="D175" s="14"/>
      <c r="E175" s="14"/>
      <c r="F175" s="5" t="s">
        <v>240</v>
      </c>
      <c r="G175" s="5" t="s">
        <v>239</v>
      </c>
      <c r="H175" s="14" t="s">
        <v>0</v>
      </c>
      <c r="I175" s="14"/>
      <c r="J175" s="14" t="s">
        <v>0</v>
      </c>
      <c r="K175" s="14"/>
      <c r="L175" s="15">
        <f t="shared" ref="L175:L181" si="7">80000</f>
        <v>80000</v>
      </c>
      <c r="M175" s="15"/>
      <c r="N175" s="8"/>
    </row>
    <row r="176" spans="1:14" s="1" customFormat="1" ht="33.9" customHeight="1">
      <c r="A176" s="13" t="s">
        <v>157</v>
      </c>
      <c r="B176" s="13"/>
      <c r="C176" s="14" t="s">
        <v>11</v>
      </c>
      <c r="D176" s="14"/>
      <c r="E176" s="14"/>
      <c r="F176" s="5" t="s">
        <v>240</v>
      </c>
      <c r="G176" s="5" t="s">
        <v>239</v>
      </c>
      <c r="H176" s="14" t="s">
        <v>158</v>
      </c>
      <c r="I176" s="14"/>
      <c r="J176" s="14" t="s">
        <v>0</v>
      </c>
      <c r="K176" s="14"/>
      <c r="L176" s="15">
        <f t="shared" si="7"/>
        <v>80000</v>
      </c>
      <c r="M176" s="15"/>
      <c r="N176" s="8"/>
    </row>
    <row r="177" spans="1:14" s="1" customFormat="1" ht="24" customHeight="1">
      <c r="A177" s="13" t="s">
        <v>159</v>
      </c>
      <c r="B177" s="13"/>
      <c r="C177" s="14" t="s">
        <v>11</v>
      </c>
      <c r="D177" s="14"/>
      <c r="E177" s="14"/>
      <c r="F177" s="5" t="s">
        <v>240</v>
      </c>
      <c r="G177" s="5" t="s">
        <v>239</v>
      </c>
      <c r="H177" s="14" t="s">
        <v>160</v>
      </c>
      <c r="I177" s="14"/>
      <c r="J177" s="14" t="s">
        <v>0</v>
      </c>
      <c r="K177" s="14"/>
      <c r="L177" s="15">
        <f t="shared" si="7"/>
        <v>80000</v>
      </c>
      <c r="M177" s="15"/>
      <c r="N177" s="8"/>
    </row>
    <row r="178" spans="1:14" s="1" customFormat="1" ht="33.9" customHeight="1">
      <c r="A178" s="13" t="s">
        <v>161</v>
      </c>
      <c r="B178" s="13"/>
      <c r="C178" s="14" t="s">
        <v>11</v>
      </c>
      <c r="D178" s="14"/>
      <c r="E178" s="14"/>
      <c r="F178" s="5" t="s">
        <v>240</v>
      </c>
      <c r="G178" s="5" t="s">
        <v>239</v>
      </c>
      <c r="H178" s="14" t="s">
        <v>162</v>
      </c>
      <c r="I178" s="14"/>
      <c r="J178" s="14" t="s">
        <v>0</v>
      </c>
      <c r="K178" s="14"/>
      <c r="L178" s="15">
        <f t="shared" si="7"/>
        <v>80000</v>
      </c>
      <c r="M178" s="15"/>
      <c r="N178" s="8"/>
    </row>
    <row r="179" spans="1:14" s="1" customFormat="1" ht="24" customHeight="1">
      <c r="A179" s="13" t="s">
        <v>61</v>
      </c>
      <c r="B179" s="13"/>
      <c r="C179" s="14" t="s">
        <v>11</v>
      </c>
      <c r="D179" s="14"/>
      <c r="E179" s="14"/>
      <c r="F179" s="5" t="s">
        <v>240</v>
      </c>
      <c r="G179" s="5" t="s">
        <v>239</v>
      </c>
      <c r="H179" s="14" t="s">
        <v>162</v>
      </c>
      <c r="I179" s="14"/>
      <c r="J179" s="14" t="s">
        <v>62</v>
      </c>
      <c r="K179" s="14"/>
      <c r="L179" s="15">
        <f t="shared" si="7"/>
        <v>80000</v>
      </c>
      <c r="M179" s="15"/>
      <c r="N179" s="8"/>
    </row>
    <row r="180" spans="1:14" s="1" customFormat="1" ht="24" customHeight="1">
      <c r="A180" s="13" t="s">
        <v>63</v>
      </c>
      <c r="B180" s="13"/>
      <c r="C180" s="14" t="s">
        <v>11</v>
      </c>
      <c r="D180" s="14"/>
      <c r="E180" s="14"/>
      <c r="F180" s="5" t="s">
        <v>240</v>
      </c>
      <c r="G180" s="5" t="s">
        <v>239</v>
      </c>
      <c r="H180" s="14" t="s">
        <v>162</v>
      </c>
      <c r="I180" s="14"/>
      <c r="J180" s="14" t="s">
        <v>64</v>
      </c>
      <c r="K180" s="14"/>
      <c r="L180" s="15">
        <f t="shared" si="7"/>
        <v>80000</v>
      </c>
      <c r="M180" s="15"/>
      <c r="N180" s="8"/>
    </row>
    <row r="181" spans="1:14" s="1" customFormat="1" ht="14.1" customHeight="1">
      <c r="A181" s="13" t="s">
        <v>65</v>
      </c>
      <c r="B181" s="13"/>
      <c r="C181" s="14" t="s">
        <v>11</v>
      </c>
      <c r="D181" s="14"/>
      <c r="E181" s="14"/>
      <c r="F181" s="5" t="s">
        <v>240</v>
      </c>
      <c r="G181" s="5" t="s">
        <v>239</v>
      </c>
      <c r="H181" s="14" t="s">
        <v>162</v>
      </c>
      <c r="I181" s="14"/>
      <c r="J181" s="14" t="s">
        <v>66</v>
      </c>
      <c r="K181" s="14"/>
      <c r="L181" s="15">
        <f t="shared" si="7"/>
        <v>80000</v>
      </c>
      <c r="M181" s="15"/>
      <c r="N181" s="8"/>
    </row>
    <row r="182" spans="1:14" s="1" customFormat="1" ht="14.1" customHeight="1">
      <c r="A182" s="13" t="s">
        <v>163</v>
      </c>
      <c r="B182" s="13"/>
      <c r="C182" s="14" t="s">
        <v>11</v>
      </c>
      <c r="D182" s="14"/>
      <c r="E182" s="14"/>
      <c r="F182" s="5" t="s">
        <v>240</v>
      </c>
      <c r="G182" s="5" t="s">
        <v>232</v>
      </c>
      <c r="H182" s="14" t="s">
        <v>0</v>
      </c>
      <c r="I182" s="14"/>
      <c r="J182" s="14" t="s">
        <v>0</v>
      </c>
      <c r="K182" s="14"/>
      <c r="L182" s="15">
        <f>10900000</f>
        <v>10900000</v>
      </c>
      <c r="M182" s="15"/>
      <c r="N182" s="8"/>
    </row>
    <row r="183" spans="1:14" s="1" customFormat="1" ht="33.9" customHeight="1">
      <c r="A183" s="13" t="s">
        <v>14</v>
      </c>
      <c r="B183" s="13"/>
      <c r="C183" s="14" t="s">
        <v>11</v>
      </c>
      <c r="D183" s="14"/>
      <c r="E183" s="14"/>
      <c r="F183" s="5" t="s">
        <v>240</v>
      </c>
      <c r="G183" s="5" t="s">
        <v>232</v>
      </c>
      <c r="H183" s="14" t="s">
        <v>15</v>
      </c>
      <c r="I183" s="14"/>
      <c r="J183" s="14" t="s">
        <v>0</v>
      </c>
      <c r="K183" s="14"/>
      <c r="L183" s="15">
        <f>10900000</f>
        <v>10900000</v>
      </c>
      <c r="M183" s="15"/>
      <c r="N183" s="8"/>
    </row>
    <row r="184" spans="1:14" s="1" customFormat="1" ht="66" customHeight="1">
      <c r="A184" s="13" t="s">
        <v>164</v>
      </c>
      <c r="B184" s="13"/>
      <c r="C184" s="14" t="s">
        <v>11</v>
      </c>
      <c r="D184" s="14"/>
      <c r="E184" s="14"/>
      <c r="F184" s="5" t="s">
        <v>240</v>
      </c>
      <c r="G184" s="5" t="s">
        <v>232</v>
      </c>
      <c r="H184" s="14" t="s">
        <v>165</v>
      </c>
      <c r="I184" s="14"/>
      <c r="J184" s="14" t="s">
        <v>0</v>
      </c>
      <c r="K184" s="14"/>
      <c r="L184" s="15">
        <f>10900000</f>
        <v>10900000</v>
      </c>
      <c r="M184" s="15"/>
      <c r="N184" s="8"/>
    </row>
    <row r="185" spans="1:14" s="1" customFormat="1" ht="33.9" customHeight="1">
      <c r="A185" s="13" t="s">
        <v>166</v>
      </c>
      <c r="B185" s="13"/>
      <c r="C185" s="14" t="s">
        <v>11</v>
      </c>
      <c r="D185" s="14"/>
      <c r="E185" s="14"/>
      <c r="F185" s="5" t="s">
        <v>240</v>
      </c>
      <c r="G185" s="5" t="s">
        <v>232</v>
      </c>
      <c r="H185" s="14" t="s">
        <v>167</v>
      </c>
      <c r="I185" s="14"/>
      <c r="J185" s="14" t="s">
        <v>0</v>
      </c>
      <c r="K185" s="14"/>
      <c r="L185" s="15">
        <f>9810000</f>
        <v>9810000</v>
      </c>
      <c r="M185" s="15"/>
      <c r="N185" s="8"/>
    </row>
    <row r="186" spans="1:14" s="1" customFormat="1" ht="14.1" customHeight="1">
      <c r="A186" s="13" t="s">
        <v>31</v>
      </c>
      <c r="B186" s="13"/>
      <c r="C186" s="14" t="s">
        <v>11</v>
      </c>
      <c r="D186" s="14"/>
      <c r="E186" s="14"/>
      <c r="F186" s="5" t="s">
        <v>240</v>
      </c>
      <c r="G186" s="5" t="s">
        <v>232</v>
      </c>
      <c r="H186" s="14" t="s">
        <v>167</v>
      </c>
      <c r="I186" s="14"/>
      <c r="J186" s="14" t="s">
        <v>32</v>
      </c>
      <c r="K186" s="14"/>
      <c r="L186" s="15">
        <f>9810000</f>
        <v>9810000</v>
      </c>
      <c r="M186" s="15"/>
      <c r="N186" s="8"/>
    </row>
    <row r="187" spans="1:14" s="1" customFormat="1" ht="14.1" customHeight="1">
      <c r="A187" s="13" t="s">
        <v>33</v>
      </c>
      <c r="B187" s="13"/>
      <c r="C187" s="14" t="s">
        <v>11</v>
      </c>
      <c r="D187" s="14"/>
      <c r="E187" s="14"/>
      <c r="F187" s="5" t="s">
        <v>240</v>
      </c>
      <c r="G187" s="5" t="s">
        <v>232</v>
      </c>
      <c r="H187" s="14" t="s">
        <v>167</v>
      </c>
      <c r="I187" s="14"/>
      <c r="J187" s="14" t="s">
        <v>34</v>
      </c>
      <c r="K187" s="14"/>
      <c r="L187" s="15">
        <f>9810000</f>
        <v>9810000</v>
      </c>
      <c r="M187" s="15"/>
      <c r="N187" s="8"/>
    </row>
    <row r="188" spans="1:14" s="1" customFormat="1" ht="14.1" customHeight="1">
      <c r="A188" s="13" t="s">
        <v>33</v>
      </c>
      <c r="B188" s="13"/>
      <c r="C188" s="14" t="s">
        <v>11</v>
      </c>
      <c r="D188" s="14"/>
      <c r="E188" s="14"/>
      <c r="F188" s="5" t="s">
        <v>240</v>
      </c>
      <c r="G188" s="5" t="s">
        <v>232</v>
      </c>
      <c r="H188" s="14" t="s">
        <v>167</v>
      </c>
      <c r="I188" s="14"/>
      <c r="J188" s="14" t="s">
        <v>34</v>
      </c>
      <c r="K188" s="14"/>
      <c r="L188" s="15">
        <f>9810000</f>
        <v>9810000</v>
      </c>
      <c r="M188" s="15"/>
      <c r="N188" s="8"/>
    </row>
    <row r="189" spans="1:14" s="1" customFormat="1" ht="24" customHeight="1">
      <c r="A189" s="13" t="s">
        <v>168</v>
      </c>
      <c r="B189" s="13"/>
      <c r="C189" s="14" t="s">
        <v>11</v>
      </c>
      <c r="D189" s="14"/>
      <c r="E189" s="14"/>
      <c r="F189" s="5" t="s">
        <v>240</v>
      </c>
      <c r="G189" s="5" t="s">
        <v>232</v>
      </c>
      <c r="H189" s="14" t="s">
        <v>169</v>
      </c>
      <c r="I189" s="14"/>
      <c r="J189" s="14" t="s">
        <v>0</v>
      </c>
      <c r="K189" s="14"/>
      <c r="L189" s="15">
        <f>1090000</f>
        <v>1090000</v>
      </c>
      <c r="M189" s="15"/>
      <c r="N189" s="8"/>
    </row>
    <row r="190" spans="1:14" s="1" customFormat="1" ht="14.1" customHeight="1">
      <c r="A190" s="13" t="s">
        <v>31</v>
      </c>
      <c r="B190" s="13"/>
      <c r="C190" s="14" t="s">
        <v>11</v>
      </c>
      <c r="D190" s="14"/>
      <c r="E190" s="14"/>
      <c r="F190" s="5" t="s">
        <v>240</v>
      </c>
      <c r="G190" s="5" t="s">
        <v>232</v>
      </c>
      <c r="H190" s="14" t="s">
        <v>169</v>
      </c>
      <c r="I190" s="14"/>
      <c r="J190" s="14" t="s">
        <v>32</v>
      </c>
      <c r="K190" s="14"/>
      <c r="L190" s="15">
        <f>1090000</f>
        <v>1090000</v>
      </c>
      <c r="M190" s="15"/>
      <c r="N190" s="8"/>
    </row>
    <row r="191" spans="1:14" s="1" customFormat="1" ht="14.1" customHeight="1">
      <c r="A191" s="13" t="s">
        <v>33</v>
      </c>
      <c r="B191" s="13"/>
      <c r="C191" s="14" t="s">
        <v>11</v>
      </c>
      <c r="D191" s="14"/>
      <c r="E191" s="14"/>
      <c r="F191" s="5" t="s">
        <v>240</v>
      </c>
      <c r="G191" s="5" t="s">
        <v>232</v>
      </c>
      <c r="H191" s="14" t="s">
        <v>169</v>
      </c>
      <c r="I191" s="14"/>
      <c r="J191" s="14" t="s">
        <v>34</v>
      </c>
      <c r="K191" s="14"/>
      <c r="L191" s="15">
        <f>1090000</f>
        <v>1090000</v>
      </c>
      <c r="M191" s="15"/>
      <c r="N191" s="8"/>
    </row>
    <row r="192" spans="1:14" s="1" customFormat="1" ht="14.1" customHeight="1">
      <c r="A192" s="13" t="s">
        <v>33</v>
      </c>
      <c r="B192" s="13"/>
      <c r="C192" s="14" t="s">
        <v>11</v>
      </c>
      <c r="D192" s="14"/>
      <c r="E192" s="14"/>
      <c r="F192" s="5" t="s">
        <v>240</v>
      </c>
      <c r="G192" s="5" t="s">
        <v>232</v>
      </c>
      <c r="H192" s="14" t="s">
        <v>169</v>
      </c>
      <c r="I192" s="14"/>
      <c r="J192" s="14" t="s">
        <v>34</v>
      </c>
      <c r="K192" s="14"/>
      <c r="L192" s="15">
        <f>1090000</f>
        <v>1090000</v>
      </c>
      <c r="M192" s="15"/>
      <c r="N192" s="8"/>
    </row>
    <row r="193" spans="1:14" s="1" customFormat="1" ht="14.1" customHeight="1">
      <c r="A193" s="13" t="s">
        <v>170</v>
      </c>
      <c r="B193" s="13"/>
      <c r="C193" s="14" t="s">
        <v>11</v>
      </c>
      <c r="D193" s="14"/>
      <c r="E193" s="14"/>
      <c r="F193" s="5" t="s">
        <v>240</v>
      </c>
      <c r="G193" s="5" t="s">
        <v>237</v>
      </c>
      <c r="H193" s="14" t="s">
        <v>0</v>
      </c>
      <c r="I193" s="14"/>
      <c r="J193" s="14" t="s">
        <v>0</v>
      </c>
      <c r="K193" s="14"/>
      <c r="L193" s="15">
        <f>4238110.9</f>
        <v>4238110.9000000004</v>
      </c>
      <c r="M193" s="15"/>
      <c r="N193" s="8"/>
    </row>
    <row r="194" spans="1:14" s="1" customFormat="1" ht="45" customHeight="1">
      <c r="A194" s="13" t="s">
        <v>130</v>
      </c>
      <c r="B194" s="13"/>
      <c r="C194" s="14" t="s">
        <v>11</v>
      </c>
      <c r="D194" s="14"/>
      <c r="E194" s="14"/>
      <c r="F194" s="5" t="s">
        <v>240</v>
      </c>
      <c r="G194" s="5" t="s">
        <v>237</v>
      </c>
      <c r="H194" s="14" t="s">
        <v>131</v>
      </c>
      <c r="I194" s="14"/>
      <c r="J194" s="14" t="s">
        <v>0</v>
      </c>
      <c r="K194" s="14"/>
      <c r="L194" s="15">
        <f>4137100.8</f>
        <v>4137100.8</v>
      </c>
      <c r="M194" s="15"/>
      <c r="N194" s="8"/>
    </row>
    <row r="195" spans="1:14" s="1" customFormat="1" ht="14.1" customHeight="1">
      <c r="A195" s="13" t="s">
        <v>171</v>
      </c>
      <c r="B195" s="13"/>
      <c r="C195" s="14" t="s">
        <v>11</v>
      </c>
      <c r="D195" s="14"/>
      <c r="E195" s="14"/>
      <c r="F195" s="5" t="s">
        <v>240</v>
      </c>
      <c r="G195" s="5" t="s">
        <v>237</v>
      </c>
      <c r="H195" s="14" t="s">
        <v>172</v>
      </c>
      <c r="I195" s="14"/>
      <c r="J195" s="14" t="s">
        <v>0</v>
      </c>
      <c r="K195" s="14"/>
      <c r="L195" s="15">
        <f>500000</f>
        <v>500000</v>
      </c>
      <c r="M195" s="15"/>
      <c r="N195" s="8"/>
    </row>
    <row r="196" spans="1:14" s="1" customFormat="1" ht="14.1" customHeight="1">
      <c r="A196" s="13" t="s">
        <v>173</v>
      </c>
      <c r="B196" s="13"/>
      <c r="C196" s="14" t="s">
        <v>11</v>
      </c>
      <c r="D196" s="14"/>
      <c r="E196" s="14"/>
      <c r="F196" s="5" t="s">
        <v>240</v>
      </c>
      <c r="G196" s="5" t="s">
        <v>237</v>
      </c>
      <c r="H196" s="14" t="s">
        <v>174</v>
      </c>
      <c r="I196" s="14"/>
      <c r="J196" s="14" t="s">
        <v>0</v>
      </c>
      <c r="K196" s="14"/>
      <c r="L196" s="15">
        <f>500000</f>
        <v>500000</v>
      </c>
      <c r="M196" s="15"/>
      <c r="N196" s="8"/>
    </row>
    <row r="197" spans="1:14" s="1" customFormat="1" ht="24" customHeight="1">
      <c r="A197" s="13" t="s">
        <v>61</v>
      </c>
      <c r="B197" s="13"/>
      <c r="C197" s="14" t="s">
        <v>11</v>
      </c>
      <c r="D197" s="14"/>
      <c r="E197" s="14"/>
      <c r="F197" s="5" t="s">
        <v>240</v>
      </c>
      <c r="G197" s="5" t="s">
        <v>237</v>
      </c>
      <c r="H197" s="14" t="s">
        <v>174</v>
      </c>
      <c r="I197" s="14"/>
      <c r="J197" s="14" t="s">
        <v>62</v>
      </c>
      <c r="K197" s="14"/>
      <c r="L197" s="15">
        <f>500000</f>
        <v>500000</v>
      </c>
      <c r="M197" s="15"/>
      <c r="N197" s="8"/>
    </row>
    <row r="198" spans="1:14" s="1" customFormat="1" ht="24" customHeight="1">
      <c r="A198" s="13" t="s">
        <v>63</v>
      </c>
      <c r="B198" s="13"/>
      <c r="C198" s="14" t="s">
        <v>11</v>
      </c>
      <c r="D198" s="14"/>
      <c r="E198" s="14"/>
      <c r="F198" s="5" t="s">
        <v>240</v>
      </c>
      <c r="G198" s="5" t="s">
        <v>237</v>
      </c>
      <c r="H198" s="14" t="s">
        <v>174</v>
      </c>
      <c r="I198" s="14"/>
      <c r="J198" s="14" t="s">
        <v>64</v>
      </c>
      <c r="K198" s="14"/>
      <c r="L198" s="15">
        <f>500000</f>
        <v>500000</v>
      </c>
      <c r="M198" s="15"/>
      <c r="N198" s="8"/>
    </row>
    <row r="199" spans="1:14" s="1" customFormat="1" ht="14.1" customHeight="1">
      <c r="A199" s="13" t="s">
        <v>65</v>
      </c>
      <c r="B199" s="13"/>
      <c r="C199" s="14" t="s">
        <v>11</v>
      </c>
      <c r="D199" s="14"/>
      <c r="E199" s="14"/>
      <c r="F199" s="5" t="s">
        <v>240</v>
      </c>
      <c r="G199" s="5" t="s">
        <v>237</v>
      </c>
      <c r="H199" s="14" t="s">
        <v>174</v>
      </c>
      <c r="I199" s="14"/>
      <c r="J199" s="14" t="s">
        <v>66</v>
      </c>
      <c r="K199" s="14"/>
      <c r="L199" s="15">
        <f>500000</f>
        <v>500000</v>
      </c>
      <c r="M199" s="15"/>
      <c r="N199" s="8"/>
    </row>
    <row r="200" spans="1:14" s="1" customFormat="1" ht="14.1" customHeight="1">
      <c r="A200" s="13" t="s">
        <v>175</v>
      </c>
      <c r="B200" s="13"/>
      <c r="C200" s="14" t="s">
        <v>11</v>
      </c>
      <c r="D200" s="14"/>
      <c r="E200" s="14"/>
      <c r="F200" s="5" t="s">
        <v>240</v>
      </c>
      <c r="G200" s="5" t="s">
        <v>237</v>
      </c>
      <c r="H200" s="14" t="s">
        <v>176</v>
      </c>
      <c r="I200" s="14"/>
      <c r="J200" s="14" t="s">
        <v>0</v>
      </c>
      <c r="K200" s="14"/>
      <c r="L200" s="15">
        <f>3572980</f>
        <v>3572980</v>
      </c>
      <c r="M200" s="15"/>
      <c r="N200" s="8"/>
    </row>
    <row r="201" spans="1:14" s="1" customFormat="1" ht="14.1" customHeight="1">
      <c r="A201" s="13" t="s">
        <v>173</v>
      </c>
      <c r="B201" s="13"/>
      <c r="C201" s="14" t="s">
        <v>11</v>
      </c>
      <c r="D201" s="14"/>
      <c r="E201" s="14"/>
      <c r="F201" s="5" t="s">
        <v>240</v>
      </c>
      <c r="G201" s="5" t="s">
        <v>237</v>
      </c>
      <c r="H201" s="14" t="s">
        <v>177</v>
      </c>
      <c r="I201" s="14"/>
      <c r="J201" s="14" t="s">
        <v>0</v>
      </c>
      <c r="K201" s="14"/>
      <c r="L201" s="15">
        <f>3572980</f>
        <v>3572980</v>
      </c>
      <c r="M201" s="15"/>
      <c r="N201" s="8"/>
    </row>
    <row r="202" spans="1:14" s="1" customFormat="1" ht="24" customHeight="1">
      <c r="A202" s="13" t="s">
        <v>61</v>
      </c>
      <c r="B202" s="13"/>
      <c r="C202" s="14" t="s">
        <v>11</v>
      </c>
      <c r="D202" s="14"/>
      <c r="E202" s="14"/>
      <c r="F202" s="5" t="s">
        <v>240</v>
      </c>
      <c r="G202" s="5" t="s">
        <v>237</v>
      </c>
      <c r="H202" s="14" t="s">
        <v>177</v>
      </c>
      <c r="I202" s="14"/>
      <c r="J202" s="14" t="s">
        <v>62</v>
      </c>
      <c r="K202" s="14"/>
      <c r="L202" s="15">
        <f>3572980</f>
        <v>3572980</v>
      </c>
      <c r="M202" s="15"/>
      <c r="N202" s="8"/>
    </row>
    <row r="203" spans="1:14" s="1" customFormat="1" ht="24" customHeight="1">
      <c r="A203" s="13" t="s">
        <v>63</v>
      </c>
      <c r="B203" s="13"/>
      <c r="C203" s="14" t="s">
        <v>11</v>
      </c>
      <c r="D203" s="14"/>
      <c r="E203" s="14"/>
      <c r="F203" s="5" t="s">
        <v>240</v>
      </c>
      <c r="G203" s="5" t="s">
        <v>237</v>
      </c>
      <c r="H203" s="14" t="s">
        <v>177</v>
      </c>
      <c r="I203" s="14"/>
      <c r="J203" s="14" t="s">
        <v>64</v>
      </c>
      <c r="K203" s="14"/>
      <c r="L203" s="15">
        <f>3572980</f>
        <v>3572980</v>
      </c>
      <c r="M203" s="15"/>
      <c r="N203" s="8"/>
    </row>
    <row r="204" spans="1:14" s="1" customFormat="1" ht="14.1" customHeight="1">
      <c r="A204" s="13" t="s">
        <v>65</v>
      </c>
      <c r="B204" s="13"/>
      <c r="C204" s="14" t="s">
        <v>11</v>
      </c>
      <c r="D204" s="14"/>
      <c r="E204" s="14"/>
      <c r="F204" s="5" t="s">
        <v>240</v>
      </c>
      <c r="G204" s="5" t="s">
        <v>237</v>
      </c>
      <c r="H204" s="14" t="s">
        <v>177</v>
      </c>
      <c r="I204" s="14"/>
      <c r="J204" s="14" t="s">
        <v>66</v>
      </c>
      <c r="K204" s="14"/>
      <c r="L204" s="15">
        <f>3572980</f>
        <v>3572980</v>
      </c>
      <c r="M204" s="15"/>
      <c r="N204" s="8"/>
    </row>
    <row r="205" spans="1:14" s="1" customFormat="1" ht="24" customHeight="1">
      <c r="A205" s="13" t="s">
        <v>178</v>
      </c>
      <c r="B205" s="13"/>
      <c r="C205" s="14" t="s">
        <v>11</v>
      </c>
      <c r="D205" s="14"/>
      <c r="E205" s="14"/>
      <c r="F205" s="5" t="s">
        <v>240</v>
      </c>
      <c r="G205" s="5" t="s">
        <v>237</v>
      </c>
      <c r="H205" s="14" t="s">
        <v>179</v>
      </c>
      <c r="I205" s="14"/>
      <c r="J205" s="14" t="s">
        <v>0</v>
      </c>
      <c r="K205" s="14"/>
      <c r="L205" s="15">
        <f>64120.8</f>
        <v>64120.800000000003</v>
      </c>
      <c r="M205" s="15"/>
      <c r="N205" s="8"/>
    </row>
    <row r="206" spans="1:14" s="1" customFormat="1" ht="24" customHeight="1">
      <c r="A206" s="13" t="s">
        <v>180</v>
      </c>
      <c r="B206" s="13"/>
      <c r="C206" s="14" t="s">
        <v>11</v>
      </c>
      <c r="D206" s="14"/>
      <c r="E206" s="14"/>
      <c r="F206" s="5" t="s">
        <v>240</v>
      </c>
      <c r="G206" s="5" t="s">
        <v>237</v>
      </c>
      <c r="H206" s="14" t="s">
        <v>181</v>
      </c>
      <c r="I206" s="14"/>
      <c r="J206" s="14" t="s">
        <v>0</v>
      </c>
      <c r="K206" s="14"/>
      <c r="L206" s="15">
        <f>64120.8</f>
        <v>64120.800000000003</v>
      </c>
      <c r="M206" s="15"/>
      <c r="N206" s="8"/>
    </row>
    <row r="207" spans="1:14" s="1" customFormat="1" ht="14.1" customHeight="1">
      <c r="A207" s="13" t="s">
        <v>31</v>
      </c>
      <c r="B207" s="13"/>
      <c r="C207" s="14" t="s">
        <v>11</v>
      </c>
      <c r="D207" s="14"/>
      <c r="E207" s="14"/>
      <c r="F207" s="5" t="s">
        <v>240</v>
      </c>
      <c r="G207" s="5" t="s">
        <v>237</v>
      </c>
      <c r="H207" s="14" t="s">
        <v>181</v>
      </c>
      <c r="I207" s="14"/>
      <c r="J207" s="14" t="s">
        <v>32</v>
      </c>
      <c r="K207" s="14"/>
      <c r="L207" s="15">
        <f>64120.8</f>
        <v>64120.800000000003</v>
      </c>
      <c r="M207" s="15"/>
      <c r="N207" s="8"/>
    </row>
    <row r="208" spans="1:14" s="1" customFormat="1" ht="14.1" customHeight="1">
      <c r="A208" s="13" t="s">
        <v>33</v>
      </c>
      <c r="B208" s="13"/>
      <c r="C208" s="14" t="s">
        <v>11</v>
      </c>
      <c r="D208" s="14"/>
      <c r="E208" s="14"/>
      <c r="F208" s="5" t="s">
        <v>240</v>
      </c>
      <c r="G208" s="5" t="s">
        <v>237</v>
      </c>
      <c r="H208" s="14" t="s">
        <v>181</v>
      </c>
      <c r="I208" s="14"/>
      <c r="J208" s="14" t="s">
        <v>34</v>
      </c>
      <c r="K208" s="14"/>
      <c r="L208" s="15">
        <f>64120.8</f>
        <v>64120.800000000003</v>
      </c>
      <c r="M208" s="15"/>
      <c r="N208" s="8"/>
    </row>
    <row r="209" spans="1:14" s="1" customFormat="1" ht="14.1" customHeight="1">
      <c r="A209" s="13" t="s">
        <v>33</v>
      </c>
      <c r="B209" s="13"/>
      <c r="C209" s="14" t="s">
        <v>11</v>
      </c>
      <c r="D209" s="14"/>
      <c r="E209" s="14"/>
      <c r="F209" s="5" t="s">
        <v>240</v>
      </c>
      <c r="G209" s="5" t="s">
        <v>237</v>
      </c>
      <c r="H209" s="14" t="s">
        <v>181</v>
      </c>
      <c r="I209" s="14"/>
      <c r="J209" s="14" t="s">
        <v>34</v>
      </c>
      <c r="K209" s="14"/>
      <c r="L209" s="15">
        <f>64120.8</f>
        <v>64120.800000000003</v>
      </c>
      <c r="M209" s="15"/>
      <c r="N209" s="8"/>
    </row>
    <row r="210" spans="1:14" s="1" customFormat="1" ht="33.9" customHeight="1">
      <c r="A210" s="13" t="s">
        <v>182</v>
      </c>
      <c r="B210" s="13"/>
      <c r="C210" s="14" t="s">
        <v>11</v>
      </c>
      <c r="D210" s="14"/>
      <c r="E210" s="14"/>
      <c r="F210" s="5" t="s">
        <v>240</v>
      </c>
      <c r="G210" s="5" t="s">
        <v>237</v>
      </c>
      <c r="H210" s="14" t="s">
        <v>183</v>
      </c>
      <c r="I210" s="14"/>
      <c r="J210" s="14" t="s">
        <v>0</v>
      </c>
      <c r="K210" s="14"/>
      <c r="L210" s="15">
        <f>101010.1</f>
        <v>101010.1</v>
      </c>
      <c r="M210" s="15"/>
      <c r="N210" s="8"/>
    </row>
    <row r="211" spans="1:14" s="1" customFormat="1" ht="24" customHeight="1">
      <c r="A211" s="13" t="s">
        <v>184</v>
      </c>
      <c r="B211" s="13"/>
      <c r="C211" s="14" t="s">
        <v>11</v>
      </c>
      <c r="D211" s="14"/>
      <c r="E211" s="14"/>
      <c r="F211" s="5" t="s">
        <v>240</v>
      </c>
      <c r="G211" s="5" t="s">
        <v>237</v>
      </c>
      <c r="H211" s="14" t="s">
        <v>185</v>
      </c>
      <c r="I211" s="14"/>
      <c r="J211" s="14" t="s">
        <v>0</v>
      </c>
      <c r="K211" s="14"/>
      <c r="L211" s="15">
        <f>101010.1</f>
        <v>101010.1</v>
      </c>
      <c r="M211" s="15"/>
      <c r="N211" s="8"/>
    </row>
    <row r="212" spans="1:14" s="1" customFormat="1" ht="24" customHeight="1">
      <c r="A212" s="13" t="s">
        <v>186</v>
      </c>
      <c r="B212" s="13"/>
      <c r="C212" s="14" t="s">
        <v>11</v>
      </c>
      <c r="D212" s="14"/>
      <c r="E212" s="14"/>
      <c r="F212" s="5" t="s">
        <v>240</v>
      </c>
      <c r="G212" s="5" t="s">
        <v>237</v>
      </c>
      <c r="H212" s="14" t="s">
        <v>187</v>
      </c>
      <c r="I212" s="14"/>
      <c r="J212" s="14" t="s">
        <v>0</v>
      </c>
      <c r="K212" s="14"/>
      <c r="L212" s="15">
        <f>100000</f>
        <v>100000</v>
      </c>
      <c r="M212" s="15"/>
      <c r="N212" s="8"/>
    </row>
    <row r="213" spans="1:14" s="1" customFormat="1" ht="24" customHeight="1">
      <c r="A213" s="13" t="s">
        <v>61</v>
      </c>
      <c r="B213" s="13"/>
      <c r="C213" s="14" t="s">
        <v>11</v>
      </c>
      <c r="D213" s="14"/>
      <c r="E213" s="14"/>
      <c r="F213" s="5" t="s">
        <v>240</v>
      </c>
      <c r="G213" s="5" t="s">
        <v>237</v>
      </c>
      <c r="H213" s="14" t="s">
        <v>187</v>
      </c>
      <c r="I213" s="14"/>
      <c r="J213" s="14" t="s">
        <v>62</v>
      </c>
      <c r="K213" s="14"/>
      <c r="L213" s="15">
        <f>100000</f>
        <v>100000</v>
      </c>
      <c r="M213" s="15"/>
      <c r="N213" s="8"/>
    </row>
    <row r="214" spans="1:14" s="1" customFormat="1" ht="24" customHeight="1">
      <c r="A214" s="13" t="s">
        <v>63</v>
      </c>
      <c r="B214" s="13"/>
      <c r="C214" s="14" t="s">
        <v>11</v>
      </c>
      <c r="D214" s="14"/>
      <c r="E214" s="14"/>
      <c r="F214" s="5" t="s">
        <v>240</v>
      </c>
      <c r="G214" s="5" t="s">
        <v>237</v>
      </c>
      <c r="H214" s="14" t="s">
        <v>187</v>
      </c>
      <c r="I214" s="14"/>
      <c r="J214" s="14" t="s">
        <v>64</v>
      </c>
      <c r="K214" s="14"/>
      <c r="L214" s="15">
        <f>100000</f>
        <v>100000</v>
      </c>
      <c r="M214" s="15"/>
      <c r="N214" s="8"/>
    </row>
    <row r="215" spans="1:14" s="1" customFormat="1" ht="14.1" customHeight="1">
      <c r="A215" s="13" t="s">
        <v>65</v>
      </c>
      <c r="B215" s="13"/>
      <c r="C215" s="14" t="s">
        <v>11</v>
      </c>
      <c r="D215" s="14"/>
      <c r="E215" s="14"/>
      <c r="F215" s="5" t="s">
        <v>240</v>
      </c>
      <c r="G215" s="5" t="s">
        <v>237</v>
      </c>
      <c r="H215" s="14" t="s">
        <v>187</v>
      </c>
      <c r="I215" s="14"/>
      <c r="J215" s="14" t="s">
        <v>66</v>
      </c>
      <c r="K215" s="14"/>
      <c r="L215" s="15">
        <f>100000</f>
        <v>100000</v>
      </c>
      <c r="M215" s="15"/>
      <c r="N215" s="8"/>
    </row>
    <row r="216" spans="1:14" s="1" customFormat="1" ht="24" customHeight="1">
      <c r="A216" s="13" t="s">
        <v>188</v>
      </c>
      <c r="B216" s="13"/>
      <c r="C216" s="14" t="s">
        <v>11</v>
      </c>
      <c r="D216" s="14"/>
      <c r="E216" s="14"/>
      <c r="F216" s="5" t="s">
        <v>240</v>
      </c>
      <c r="G216" s="5" t="s">
        <v>237</v>
      </c>
      <c r="H216" s="14" t="s">
        <v>189</v>
      </c>
      <c r="I216" s="14"/>
      <c r="J216" s="14" t="s">
        <v>0</v>
      </c>
      <c r="K216" s="14"/>
      <c r="L216" s="15">
        <f>1010.1</f>
        <v>1010.1</v>
      </c>
      <c r="M216" s="15"/>
      <c r="N216" s="8"/>
    </row>
    <row r="217" spans="1:14" s="1" customFormat="1" ht="24" customHeight="1">
      <c r="A217" s="13" t="s">
        <v>61</v>
      </c>
      <c r="B217" s="13"/>
      <c r="C217" s="14" t="s">
        <v>11</v>
      </c>
      <c r="D217" s="14"/>
      <c r="E217" s="14"/>
      <c r="F217" s="5" t="s">
        <v>240</v>
      </c>
      <c r="G217" s="5" t="s">
        <v>237</v>
      </c>
      <c r="H217" s="14" t="s">
        <v>189</v>
      </c>
      <c r="I217" s="14"/>
      <c r="J217" s="14" t="s">
        <v>62</v>
      </c>
      <c r="K217" s="14"/>
      <c r="L217" s="15">
        <f>1010.1</f>
        <v>1010.1</v>
      </c>
      <c r="M217" s="15"/>
      <c r="N217" s="8"/>
    </row>
    <row r="218" spans="1:14" s="1" customFormat="1" ht="24" customHeight="1">
      <c r="A218" s="13" t="s">
        <v>63</v>
      </c>
      <c r="B218" s="13"/>
      <c r="C218" s="14" t="s">
        <v>11</v>
      </c>
      <c r="D218" s="14"/>
      <c r="E218" s="14"/>
      <c r="F218" s="5" t="s">
        <v>240</v>
      </c>
      <c r="G218" s="5" t="s">
        <v>237</v>
      </c>
      <c r="H218" s="14" t="s">
        <v>189</v>
      </c>
      <c r="I218" s="14"/>
      <c r="J218" s="14" t="s">
        <v>64</v>
      </c>
      <c r="K218" s="14"/>
      <c r="L218" s="15">
        <f>1010.1</f>
        <v>1010.1</v>
      </c>
      <c r="M218" s="15"/>
      <c r="N218" s="8"/>
    </row>
    <row r="219" spans="1:14" s="1" customFormat="1" ht="14.1" customHeight="1">
      <c r="A219" s="13" t="s">
        <v>65</v>
      </c>
      <c r="B219" s="13"/>
      <c r="C219" s="14" t="s">
        <v>11</v>
      </c>
      <c r="D219" s="14"/>
      <c r="E219" s="14"/>
      <c r="F219" s="5" t="s">
        <v>240</v>
      </c>
      <c r="G219" s="5" t="s">
        <v>237</v>
      </c>
      <c r="H219" s="14" t="s">
        <v>189</v>
      </c>
      <c r="I219" s="14"/>
      <c r="J219" s="14" t="s">
        <v>66</v>
      </c>
      <c r="K219" s="14"/>
      <c r="L219" s="15">
        <f>1010.1</f>
        <v>1010.1</v>
      </c>
      <c r="M219" s="15"/>
      <c r="N219" s="8"/>
    </row>
    <row r="220" spans="1:14" s="1" customFormat="1" ht="24" customHeight="1">
      <c r="A220" s="13" t="s">
        <v>190</v>
      </c>
      <c r="B220" s="13"/>
      <c r="C220" s="14" t="s">
        <v>11</v>
      </c>
      <c r="D220" s="14"/>
      <c r="E220" s="14"/>
      <c r="F220" s="5" t="s">
        <v>240</v>
      </c>
      <c r="G220" s="5" t="s">
        <v>240</v>
      </c>
      <c r="H220" s="14" t="s">
        <v>0</v>
      </c>
      <c r="I220" s="14"/>
      <c r="J220" s="14" t="s">
        <v>0</v>
      </c>
      <c r="K220" s="14"/>
      <c r="L220" s="15">
        <f t="shared" ref="L220:L226" si="8">381167</f>
        <v>381167</v>
      </c>
      <c r="M220" s="15"/>
      <c r="N220" s="8"/>
    </row>
    <row r="221" spans="1:14" s="1" customFormat="1" ht="33.9" customHeight="1">
      <c r="A221" s="13" t="s">
        <v>14</v>
      </c>
      <c r="B221" s="13"/>
      <c r="C221" s="14" t="s">
        <v>11</v>
      </c>
      <c r="D221" s="14"/>
      <c r="E221" s="14"/>
      <c r="F221" s="5" t="s">
        <v>240</v>
      </c>
      <c r="G221" s="5" t="s">
        <v>240</v>
      </c>
      <c r="H221" s="14" t="s">
        <v>15</v>
      </c>
      <c r="I221" s="14"/>
      <c r="J221" s="14" t="s">
        <v>0</v>
      </c>
      <c r="K221" s="14"/>
      <c r="L221" s="15">
        <f t="shared" si="8"/>
        <v>381167</v>
      </c>
      <c r="M221" s="15"/>
      <c r="N221" s="8"/>
    </row>
    <row r="222" spans="1:14" s="1" customFormat="1" ht="66" customHeight="1">
      <c r="A222" s="13" t="s">
        <v>164</v>
      </c>
      <c r="B222" s="13"/>
      <c r="C222" s="14" t="s">
        <v>11</v>
      </c>
      <c r="D222" s="14"/>
      <c r="E222" s="14"/>
      <c r="F222" s="5" t="s">
        <v>240</v>
      </c>
      <c r="G222" s="5" t="s">
        <v>240</v>
      </c>
      <c r="H222" s="14" t="s">
        <v>165</v>
      </c>
      <c r="I222" s="14"/>
      <c r="J222" s="14" t="s">
        <v>0</v>
      </c>
      <c r="K222" s="14"/>
      <c r="L222" s="15">
        <f t="shared" si="8"/>
        <v>381167</v>
      </c>
      <c r="M222" s="15"/>
      <c r="N222" s="8"/>
    </row>
    <row r="223" spans="1:14" s="1" customFormat="1" ht="24" customHeight="1">
      <c r="A223" s="13" t="s">
        <v>29</v>
      </c>
      <c r="B223" s="13"/>
      <c r="C223" s="14" t="s">
        <v>11</v>
      </c>
      <c r="D223" s="14"/>
      <c r="E223" s="14"/>
      <c r="F223" s="5" t="s">
        <v>240</v>
      </c>
      <c r="G223" s="5" t="s">
        <v>240</v>
      </c>
      <c r="H223" s="14" t="s">
        <v>191</v>
      </c>
      <c r="I223" s="14"/>
      <c r="J223" s="14" t="s">
        <v>0</v>
      </c>
      <c r="K223" s="14"/>
      <c r="L223" s="15">
        <f t="shared" si="8"/>
        <v>381167</v>
      </c>
      <c r="M223" s="15"/>
      <c r="N223" s="8"/>
    </row>
    <row r="224" spans="1:14" s="1" customFormat="1" ht="14.1" customHeight="1">
      <c r="A224" s="13" t="s">
        <v>31</v>
      </c>
      <c r="B224" s="13"/>
      <c r="C224" s="14" t="s">
        <v>11</v>
      </c>
      <c r="D224" s="14"/>
      <c r="E224" s="14"/>
      <c r="F224" s="5" t="s">
        <v>240</v>
      </c>
      <c r="G224" s="5" t="s">
        <v>240</v>
      </c>
      <c r="H224" s="14" t="s">
        <v>191</v>
      </c>
      <c r="I224" s="14"/>
      <c r="J224" s="14" t="s">
        <v>32</v>
      </c>
      <c r="K224" s="14"/>
      <c r="L224" s="15">
        <f t="shared" si="8"/>
        <v>381167</v>
      </c>
      <c r="M224" s="15"/>
      <c r="N224" s="8"/>
    </row>
    <row r="225" spans="1:14" s="1" customFormat="1" ht="14.1" customHeight="1">
      <c r="A225" s="13" t="s">
        <v>33</v>
      </c>
      <c r="B225" s="13"/>
      <c r="C225" s="14" t="s">
        <v>11</v>
      </c>
      <c r="D225" s="14"/>
      <c r="E225" s="14"/>
      <c r="F225" s="5" t="s">
        <v>240</v>
      </c>
      <c r="G225" s="5" t="s">
        <v>240</v>
      </c>
      <c r="H225" s="14" t="s">
        <v>191</v>
      </c>
      <c r="I225" s="14"/>
      <c r="J225" s="14" t="s">
        <v>34</v>
      </c>
      <c r="K225" s="14"/>
      <c r="L225" s="15">
        <f t="shared" si="8"/>
        <v>381167</v>
      </c>
      <c r="M225" s="15"/>
      <c r="N225" s="8"/>
    </row>
    <row r="226" spans="1:14" s="1" customFormat="1" ht="14.1" customHeight="1">
      <c r="A226" s="13" t="s">
        <v>33</v>
      </c>
      <c r="B226" s="13"/>
      <c r="C226" s="14" t="s">
        <v>11</v>
      </c>
      <c r="D226" s="14"/>
      <c r="E226" s="14"/>
      <c r="F226" s="5" t="s">
        <v>240</v>
      </c>
      <c r="G226" s="5" t="s">
        <v>240</v>
      </c>
      <c r="H226" s="14" t="s">
        <v>191</v>
      </c>
      <c r="I226" s="14"/>
      <c r="J226" s="14" t="s">
        <v>34</v>
      </c>
      <c r="K226" s="14"/>
      <c r="L226" s="15">
        <f t="shared" si="8"/>
        <v>381167</v>
      </c>
      <c r="M226" s="15"/>
      <c r="N226" s="8"/>
    </row>
    <row r="227" spans="1:14" s="1" customFormat="1" ht="14.1" customHeight="1">
      <c r="A227" s="13" t="s">
        <v>192</v>
      </c>
      <c r="B227" s="13"/>
      <c r="C227" s="14" t="s">
        <v>11</v>
      </c>
      <c r="D227" s="14"/>
      <c r="E227" s="14"/>
      <c r="F227" s="5" t="s">
        <v>234</v>
      </c>
      <c r="G227" s="5" t="s">
        <v>231</v>
      </c>
      <c r="H227" s="14" t="s">
        <v>0</v>
      </c>
      <c r="I227" s="14"/>
      <c r="J227" s="14" t="s">
        <v>0</v>
      </c>
      <c r="K227" s="14"/>
      <c r="L227" s="15">
        <f t="shared" ref="L227:L234" si="9">232139</f>
        <v>232139</v>
      </c>
      <c r="M227" s="15"/>
      <c r="N227" s="8"/>
    </row>
    <row r="228" spans="1:14" s="1" customFormat="1" ht="14.1" customHeight="1">
      <c r="A228" s="13" t="s">
        <v>193</v>
      </c>
      <c r="B228" s="13"/>
      <c r="C228" s="14" t="s">
        <v>11</v>
      </c>
      <c r="D228" s="14"/>
      <c r="E228" s="14"/>
      <c r="F228" s="5" t="s">
        <v>234</v>
      </c>
      <c r="G228" s="5" t="s">
        <v>234</v>
      </c>
      <c r="H228" s="14" t="s">
        <v>0</v>
      </c>
      <c r="I228" s="14"/>
      <c r="J228" s="14" t="s">
        <v>0</v>
      </c>
      <c r="K228" s="14"/>
      <c r="L228" s="15">
        <f t="shared" si="9"/>
        <v>232139</v>
      </c>
      <c r="M228" s="15"/>
      <c r="N228" s="8"/>
    </row>
    <row r="229" spans="1:14" s="1" customFormat="1" ht="33.9" customHeight="1">
      <c r="A229" s="13" t="s">
        <v>14</v>
      </c>
      <c r="B229" s="13"/>
      <c r="C229" s="14" t="s">
        <v>11</v>
      </c>
      <c r="D229" s="14"/>
      <c r="E229" s="14"/>
      <c r="F229" s="5" t="s">
        <v>234</v>
      </c>
      <c r="G229" s="5" t="s">
        <v>234</v>
      </c>
      <c r="H229" s="14" t="s">
        <v>15</v>
      </c>
      <c r="I229" s="14"/>
      <c r="J229" s="14" t="s">
        <v>0</v>
      </c>
      <c r="K229" s="14"/>
      <c r="L229" s="15">
        <f t="shared" si="9"/>
        <v>232139</v>
      </c>
      <c r="M229" s="15"/>
      <c r="N229" s="8"/>
    </row>
    <row r="230" spans="1:14" s="1" customFormat="1" ht="66" customHeight="1">
      <c r="A230" s="13" t="s">
        <v>164</v>
      </c>
      <c r="B230" s="13"/>
      <c r="C230" s="14" t="s">
        <v>11</v>
      </c>
      <c r="D230" s="14"/>
      <c r="E230" s="14"/>
      <c r="F230" s="5" t="s">
        <v>234</v>
      </c>
      <c r="G230" s="5" t="s">
        <v>234</v>
      </c>
      <c r="H230" s="14" t="s">
        <v>165</v>
      </c>
      <c r="I230" s="14"/>
      <c r="J230" s="14" t="s">
        <v>0</v>
      </c>
      <c r="K230" s="14"/>
      <c r="L230" s="15">
        <f t="shared" si="9"/>
        <v>232139</v>
      </c>
      <c r="M230" s="15"/>
      <c r="N230" s="8"/>
    </row>
    <row r="231" spans="1:14" s="1" customFormat="1" ht="14.1" customHeight="1">
      <c r="A231" s="13" t="s">
        <v>194</v>
      </c>
      <c r="B231" s="13"/>
      <c r="C231" s="14" t="s">
        <v>11</v>
      </c>
      <c r="D231" s="14"/>
      <c r="E231" s="14"/>
      <c r="F231" s="5" t="s">
        <v>234</v>
      </c>
      <c r="G231" s="5" t="s">
        <v>234</v>
      </c>
      <c r="H231" s="14" t="s">
        <v>195</v>
      </c>
      <c r="I231" s="14"/>
      <c r="J231" s="14" t="s">
        <v>0</v>
      </c>
      <c r="K231" s="14"/>
      <c r="L231" s="15">
        <f t="shared" si="9"/>
        <v>232139</v>
      </c>
      <c r="M231" s="15"/>
      <c r="N231" s="8"/>
    </row>
    <row r="232" spans="1:14" s="1" customFormat="1" ht="14.1" customHeight="1">
      <c r="A232" s="13" t="s">
        <v>31</v>
      </c>
      <c r="B232" s="13"/>
      <c r="C232" s="14" t="s">
        <v>11</v>
      </c>
      <c r="D232" s="14"/>
      <c r="E232" s="14"/>
      <c r="F232" s="5" t="s">
        <v>234</v>
      </c>
      <c r="G232" s="5" t="s">
        <v>234</v>
      </c>
      <c r="H232" s="14" t="s">
        <v>195</v>
      </c>
      <c r="I232" s="14"/>
      <c r="J232" s="14" t="s">
        <v>32</v>
      </c>
      <c r="K232" s="14"/>
      <c r="L232" s="15">
        <f t="shared" si="9"/>
        <v>232139</v>
      </c>
      <c r="M232" s="15"/>
      <c r="N232" s="8"/>
    </row>
    <row r="233" spans="1:14" s="1" customFormat="1" ht="14.1" customHeight="1">
      <c r="A233" s="13" t="s">
        <v>33</v>
      </c>
      <c r="B233" s="13"/>
      <c r="C233" s="14" t="s">
        <v>11</v>
      </c>
      <c r="D233" s="14"/>
      <c r="E233" s="14"/>
      <c r="F233" s="5" t="s">
        <v>234</v>
      </c>
      <c r="G233" s="5" t="s">
        <v>234</v>
      </c>
      <c r="H233" s="14" t="s">
        <v>195</v>
      </c>
      <c r="I233" s="14"/>
      <c r="J233" s="14" t="s">
        <v>34</v>
      </c>
      <c r="K233" s="14"/>
      <c r="L233" s="15">
        <f t="shared" si="9"/>
        <v>232139</v>
      </c>
      <c r="M233" s="15"/>
      <c r="N233" s="8"/>
    </row>
    <row r="234" spans="1:14" s="1" customFormat="1" ht="14.1" customHeight="1">
      <c r="A234" s="13" t="s">
        <v>33</v>
      </c>
      <c r="B234" s="13"/>
      <c r="C234" s="14" t="s">
        <v>11</v>
      </c>
      <c r="D234" s="14"/>
      <c r="E234" s="14"/>
      <c r="F234" s="5" t="s">
        <v>234</v>
      </c>
      <c r="G234" s="5" t="s">
        <v>234</v>
      </c>
      <c r="H234" s="14" t="s">
        <v>195</v>
      </c>
      <c r="I234" s="14"/>
      <c r="J234" s="14" t="s">
        <v>34</v>
      </c>
      <c r="K234" s="14"/>
      <c r="L234" s="15">
        <f t="shared" si="9"/>
        <v>232139</v>
      </c>
      <c r="M234" s="15"/>
      <c r="N234" s="8"/>
    </row>
    <row r="235" spans="1:14" s="1" customFormat="1" ht="14.1" customHeight="1">
      <c r="A235" s="13" t="s">
        <v>196</v>
      </c>
      <c r="B235" s="13"/>
      <c r="C235" s="14" t="s">
        <v>11</v>
      </c>
      <c r="D235" s="14"/>
      <c r="E235" s="14"/>
      <c r="F235" s="5" t="s">
        <v>243</v>
      </c>
      <c r="G235" s="5" t="s">
        <v>231</v>
      </c>
      <c r="H235" s="14" t="s">
        <v>0</v>
      </c>
      <c r="I235" s="14"/>
      <c r="J235" s="14" t="s">
        <v>0</v>
      </c>
      <c r="K235" s="14"/>
      <c r="L235" s="15">
        <f>12425609.13</f>
        <v>12425609.130000001</v>
      </c>
      <c r="M235" s="15"/>
      <c r="N235" s="8"/>
    </row>
    <row r="236" spans="1:14" s="1" customFormat="1" ht="14.1" customHeight="1">
      <c r="A236" s="13" t="s">
        <v>197</v>
      </c>
      <c r="B236" s="13"/>
      <c r="C236" s="14" t="s">
        <v>11</v>
      </c>
      <c r="D236" s="14"/>
      <c r="E236" s="14"/>
      <c r="F236" s="5" t="s">
        <v>243</v>
      </c>
      <c r="G236" s="5" t="s">
        <v>239</v>
      </c>
      <c r="H236" s="14" t="s">
        <v>0</v>
      </c>
      <c r="I236" s="14"/>
      <c r="J236" s="14" t="s">
        <v>0</v>
      </c>
      <c r="K236" s="14"/>
      <c r="L236" s="15">
        <f>12425609.13</f>
        <v>12425609.130000001</v>
      </c>
      <c r="M236" s="15"/>
      <c r="N236" s="8"/>
    </row>
    <row r="237" spans="1:14" s="1" customFormat="1" ht="45" customHeight="1">
      <c r="A237" s="13" t="s">
        <v>198</v>
      </c>
      <c r="B237" s="13"/>
      <c r="C237" s="14" t="s">
        <v>11</v>
      </c>
      <c r="D237" s="14"/>
      <c r="E237" s="14"/>
      <c r="F237" s="5" t="s">
        <v>243</v>
      </c>
      <c r="G237" s="5" t="s">
        <v>239</v>
      </c>
      <c r="H237" s="14" t="s">
        <v>199</v>
      </c>
      <c r="I237" s="14"/>
      <c r="J237" s="14" t="s">
        <v>0</v>
      </c>
      <c r="K237" s="14"/>
      <c r="L237" s="15">
        <f>12425609.13</f>
        <v>12425609.130000001</v>
      </c>
      <c r="M237" s="15"/>
      <c r="N237" s="8"/>
    </row>
    <row r="238" spans="1:14" s="1" customFormat="1" ht="24" customHeight="1">
      <c r="A238" s="13" t="s">
        <v>200</v>
      </c>
      <c r="B238" s="13"/>
      <c r="C238" s="14" t="s">
        <v>11</v>
      </c>
      <c r="D238" s="14"/>
      <c r="E238" s="14"/>
      <c r="F238" s="5" t="s">
        <v>243</v>
      </c>
      <c r="G238" s="5" t="s">
        <v>239</v>
      </c>
      <c r="H238" s="14" t="s">
        <v>201</v>
      </c>
      <c r="I238" s="14"/>
      <c r="J238" s="14" t="s">
        <v>0</v>
      </c>
      <c r="K238" s="14"/>
      <c r="L238" s="15">
        <f>12325609.13</f>
        <v>12325609.130000001</v>
      </c>
      <c r="M238" s="15"/>
      <c r="N238" s="8"/>
    </row>
    <row r="239" spans="1:14" s="1" customFormat="1" ht="24" customHeight="1">
      <c r="A239" s="13" t="s">
        <v>76</v>
      </c>
      <c r="B239" s="13"/>
      <c r="C239" s="14" t="s">
        <v>11</v>
      </c>
      <c r="D239" s="14"/>
      <c r="E239" s="14"/>
      <c r="F239" s="5" t="s">
        <v>243</v>
      </c>
      <c r="G239" s="5" t="s">
        <v>239</v>
      </c>
      <c r="H239" s="14" t="s">
        <v>202</v>
      </c>
      <c r="I239" s="14"/>
      <c r="J239" s="14" t="s">
        <v>0</v>
      </c>
      <c r="K239" s="14"/>
      <c r="L239" s="15">
        <f>10343709.13</f>
        <v>10343709.130000001</v>
      </c>
      <c r="M239" s="15"/>
      <c r="N239" s="8"/>
    </row>
    <row r="240" spans="1:14" s="1" customFormat="1" ht="54.9" customHeight="1">
      <c r="A240" s="13" t="s">
        <v>20</v>
      </c>
      <c r="B240" s="13"/>
      <c r="C240" s="14" t="s">
        <v>11</v>
      </c>
      <c r="D240" s="14"/>
      <c r="E240" s="14"/>
      <c r="F240" s="5" t="s">
        <v>243</v>
      </c>
      <c r="G240" s="5" t="s">
        <v>239</v>
      </c>
      <c r="H240" s="14" t="s">
        <v>202</v>
      </c>
      <c r="I240" s="14"/>
      <c r="J240" s="14" t="s">
        <v>21</v>
      </c>
      <c r="K240" s="14"/>
      <c r="L240" s="15">
        <f>10016217</f>
        <v>10016217</v>
      </c>
      <c r="M240" s="15"/>
      <c r="N240" s="8"/>
    </row>
    <row r="241" spans="1:14" s="1" customFormat="1" ht="14.1" customHeight="1">
      <c r="A241" s="13" t="s">
        <v>78</v>
      </c>
      <c r="B241" s="13"/>
      <c r="C241" s="14" t="s">
        <v>11</v>
      </c>
      <c r="D241" s="14"/>
      <c r="E241" s="14"/>
      <c r="F241" s="5" t="s">
        <v>243</v>
      </c>
      <c r="G241" s="5" t="s">
        <v>239</v>
      </c>
      <c r="H241" s="14" t="s">
        <v>202</v>
      </c>
      <c r="I241" s="14"/>
      <c r="J241" s="14" t="s">
        <v>79</v>
      </c>
      <c r="K241" s="14"/>
      <c r="L241" s="15">
        <f>10016217</f>
        <v>10016217</v>
      </c>
      <c r="M241" s="15"/>
      <c r="N241" s="8"/>
    </row>
    <row r="242" spans="1:14" s="1" customFormat="1" ht="14.1" customHeight="1">
      <c r="A242" s="13" t="s">
        <v>80</v>
      </c>
      <c r="B242" s="13"/>
      <c r="C242" s="14" t="s">
        <v>11</v>
      </c>
      <c r="D242" s="14"/>
      <c r="E242" s="14"/>
      <c r="F242" s="5" t="s">
        <v>243</v>
      </c>
      <c r="G242" s="5" t="s">
        <v>239</v>
      </c>
      <c r="H242" s="14" t="s">
        <v>202</v>
      </c>
      <c r="I242" s="14"/>
      <c r="J242" s="14" t="s">
        <v>81</v>
      </c>
      <c r="K242" s="14"/>
      <c r="L242" s="15">
        <f>7616142</f>
        <v>7616142</v>
      </c>
      <c r="M242" s="15"/>
      <c r="N242" s="8"/>
    </row>
    <row r="243" spans="1:14" s="1" customFormat="1" ht="24" customHeight="1">
      <c r="A243" s="13" t="s">
        <v>86</v>
      </c>
      <c r="B243" s="13"/>
      <c r="C243" s="14" t="s">
        <v>11</v>
      </c>
      <c r="D243" s="14"/>
      <c r="E243" s="14"/>
      <c r="F243" s="5" t="s">
        <v>243</v>
      </c>
      <c r="G243" s="5" t="s">
        <v>239</v>
      </c>
      <c r="H243" s="14" t="s">
        <v>202</v>
      </c>
      <c r="I243" s="14"/>
      <c r="J243" s="14" t="s">
        <v>88</v>
      </c>
      <c r="K243" s="14"/>
      <c r="L243" s="15">
        <f>100000</f>
        <v>100000</v>
      </c>
      <c r="M243" s="15"/>
      <c r="N243" s="8"/>
    </row>
    <row r="244" spans="1:14" s="1" customFormat="1" ht="33.9" customHeight="1">
      <c r="A244" s="13" t="s">
        <v>82</v>
      </c>
      <c r="B244" s="13"/>
      <c r="C244" s="14" t="s">
        <v>11</v>
      </c>
      <c r="D244" s="14"/>
      <c r="E244" s="14"/>
      <c r="F244" s="5" t="s">
        <v>243</v>
      </c>
      <c r="G244" s="5" t="s">
        <v>239</v>
      </c>
      <c r="H244" s="14" t="s">
        <v>202</v>
      </c>
      <c r="I244" s="14"/>
      <c r="J244" s="14" t="s">
        <v>83</v>
      </c>
      <c r="K244" s="14"/>
      <c r="L244" s="15">
        <f>2300075</f>
        <v>2300075</v>
      </c>
      <c r="M244" s="15"/>
      <c r="N244" s="8"/>
    </row>
    <row r="245" spans="1:14" s="1" customFormat="1" ht="14.1" customHeight="1">
      <c r="A245" s="13" t="s">
        <v>203</v>
      </c>
      <c r="B245" s="13"/>
      <c r="C245" s="14" t="s">
        <v>11</v>
      </c>
      <c r="D245" s="14"/>
      <c r="E245" s="14"/>
      <c r="F245" s="5" t="s">
        <v>243</v>
      </c>
      <c r="G245" s="5" t="s">
        <v>239</v>
      </c>
      <c r="H245" s="14" t="s">
        <v>202</v>
      </c>
      <c r="I245" s="14"/>
      <c r="J245" s="14" t="s">
        <v>204</v>
      </c>
      <c r="K245" s="14"/>
      <c r="L245" s="15">
        <f>327492.13</f>
        <v>327492.13</v>
      </c>
      <c r="M245" s="15"/>
      <c r="N245" s="8"/>
    </row>
    <row r="246" spans="1:14" s="1" customFormat="1" ht="24" customHeight="1">
      <c r="A246" s="13" t="s">
        <v>205</v>
      </c>
      <c r="B246" s="13"/>
      <c r="C246" s="14" t="s">
        <v>11</v>
      </c>
      <c r="D246" s="14"/>
      <c r="E246" s="14"/>
      <c r="F246" s="5" t="s">
        <v>243</v>
      </c>
      <c r="G246" s="5" t="s">
        <v>239</v>
      </c>
      <c r="H246" s="14" t="s">
        <v>202</v>
      </c>
      <c r="I246" s="14"/>
      <c r="J246" s="14" t="s">
        <v>206</v>
      </c>
      <c r="K246" s="14"/>
      <c r="L246" s="15">
        <f>327492.13</f>
        <v>327492.13</v>
      </c>
      <c r="M246" s="15"/>
      <c r="N246" s="8"/>
    </row>
    <row r="247" spans="1:14" s="1" customFormat="1" ht="33.9" customHeight="1">
      <c r="A247" s="13" t="s">
        <v>207</v>
      </c>
      <c r="B247" s="13"/>
      <c r="C247" s="14" t="s">
        <v>11</v>
      </c>
      <c r="D247" s="14"/>
      <c r="E247" s="14"/>
      <c r="F247" s="5" t="s">
        <v>243</v>
      </c>
      <c r="G247" s="5" t="s">
        <v>239</v>
      </c>
      <c r="H247" s="14" t="s">
        <v>202</v>
      </c>
      <c r="I247" s="14"/>
      <c r="J247" s="14" t="s">
        <v>208</v>
      </c>
      <c r="K247" s="14"/>
      <c r="L247" s="15">
        <f>327492.13</f>
        <v>327492.13</v>
      </c>
      <c r="M247" s="15"/>
      <c r="N247" s="8"/>
    </row>
    <row r="248" spans="1:14" s="1" customFormat="1" ht="33.9" customHeight="1">
      <c r="A248" s="13" t="s">
        <v>209</v>
      </c>
      <c r="B248" s="13"/>
      <c r="C248" s="14" t="s">
        <v>11</v>
      </c>
      <c r="D248" s="14"/>
      <c r="E248" s="14"/>
      <c r="F248" s="5" t="s">
        <v>243</v>
      </c>
      <c r="G248" s="5" t="s">
        <v>239</v>
      </c>
      <c r="H248" s="14" t="s">
        <v>210</v>
      </c>
      <c r="I248" s="14"/>
      <c r="J248" s="14" t="s">
        <v>0</v>
      </c>
      <c r="K248" s="14"/>
      <c r="L248" s="15">
        <f>1981900</f>
        <v>1981900</v>
      </c>
      <c r="M248" s="15"/>
      <c r="N248" s="8"/>
    </row>
    <row r="249" spans="1:14" s="1" customFormat="1" ht="54.9" customHeight="1">
      <c r="A249" s="13" t="s">
        <v>20</v>
      </c>
      <c r="B249" s="13"/>
      <c r="C249" s="14" t="s">
        <v>11</v>
      </c>
      <c r="D249" s="14"/>
      <c r="E249" s="14"/>
      <c r="F249" s="5" t="s">
        <v>243</v>
      </c>
      <c r="G249" s="5" t="s">
        <v>239</v>
      </c>
      <c r="H249" s="14" t="s">
        <v>210</v>
      </c>
      <c r="I249" s="14"/>
      <c r="J249" s="14" t="s">
        <v>21</v>
      </c>
      <c r="K249" s="14"/>
      <c r="L249" s="15">
        <f>1981900</f>
        <v>1981900</v>
      </c>
      <c r="M249" s="15"/>
      <c r="N249" s="8"/>
    </row>
    <row r="250" spans="1:14" s="1" customFormat="1" ht="14.1" customHeight="1">
      <c r="A250" s="13" t="s">
        <v>78</v>
      </c>
      <c r="B250" s="13"/>
      <c r="C250" s="14" t="s">
        <v>11</v>
      </c>
      <c r="D250" s="14"/>
      <c r="E250" s="14"/>
      <c r="F250" s="5" t="s">
        <v>243</v>
      </c>
      <c r="G250" s="5" t="s">
        <v>239</v>
      </c>
      <c r="H250" s="14" t="s">
        <v>210</v>
      </c>
      <c r="I250" s="14"/>
      <c r="J250" s="14" t="s">
        <v>79</v>
      </c>
      <c r="K250" s="14"/>
      <c r="L250" s="15">
        <f>1981900</f>
        <v>1981900</v>
      </c>
      <c r="M250" s="15"/>
      <c r="N250" s="8"/>
    </row>
    <row r="251" spans="1:14" s="1" customFormat="1" ht="14.1" customHeight="1">
      <c r="A251" s="13" t="s">
        <v>80</v>
      </c>
      <c r="B251" s="13"/>
      <c r="C251" s="14" t="s">
        <v>11</v>
      </c>
      <c r="D251" s="14"/>
      <c r="E251" s="14"/>
      <c r="F251" s="5" t="s">
        <v>243</v>
      </c>
      <c r="G251" s="5" t="s">
        <v>239</v>
      </c>
      <c r="H251" s="14" t="s">
        <v>210</v>
      </c>
      <c r="I251" s="14"/>
      <c r="J251" s="14" t="s">
        <v>81</v>
      </c>
      <c r="K251" s="14"/>
      <c r="L251" s="15">
        <f>1522197</f>
        <v>1522197</v>
      </c>
      <c r="M251" s="15"/>
      <c r="N251" s="8"/>
    </row>
    <row r="252" spans="1:14" s="1" customFormat="1" ht="33.9" customHeight="1">
      <c r="A252" s="13" t="s">
        <v>82</v>
      </c>
      <c r="B252" s="13"/>
      <c r="C252" s="14" t="s">
        <v>11</v>
      </c>
      <c r="D252" s="14"/>
      <c r="E252" s="14"/>
      <c r="F252" s="5" t="s">
        <v>243</v>
      </c>
      <c r="G252" s="5" t="s">
        <v>239</v>
      </c>
      <c r="H252" s="14" t="s">
        <v>210</v>
      </c>
      <c r="I252" s="14"/>
      <c r="J252" s="14" t="s">
        <v>83</v>
      </c>
      <c r="K252" s="14"/>
      <c r="L252" s="15">
        <f>459703</f>
        <v>459703</v>
      </c>
      <c r="M252" s="15"/>
      <c r="N252" s="8"/>
    </row>
    <row r="253" spans="1:14" s="1" customFormat="1" ht="24" customHeight="1">
      <c r="A253" s="13" t="s">
        <v>211</v>
      </c>
      <c r="B253" s="13"/>
      <c r="C253" s="14" t="s">
        <v>11</v>
      </c>
      <c r="D253" s="14"/>
      <c r="E253" s="14"/>
      <c r="F253" s="5" t="s">
        <v>243</v>
      </c>
      <c r="G253" s="5" t="s">
        <v>239</v>
      </c>
      <c r="H253" s="14" t="s">
        <v>212</v>
      </c>
      <c r="I253" s="14"/>
      <c r="J253" s="14" t="s">
        <v>0</v>
      </c>
      <c r="K253" s="14"/>
      <c r="L253" s="15">
        <f>100000</f>
        <v>100000</v>
      </c>
      <c r="M253" s="15"/>
      <c r="N253" s="8"/>
    </row>
    <row r="254" spans="1:14" s="1" customFormat="1" ht="14.1" customHeight="1">
      <c r="A254" s="13" t="s">
        <v>213</v>
      </c>
      <c r="B254" s="13"/>
      <c r="C254" s="14" t="s">
        <v>11</v>
      </c>
      <c r="D254" s="14"/>
      <c r="E254" s="14"/>
      <c r="F254" s="5" t="s">
        <v>243</v>
      </c>
      <c r="G254" s="5" t="s">
        <v>239</v>
      </c>
      <c r="H254" s="14" t="s">
        <v>214</v>
      </c>
      <c r="I254" s="14"/>
      <c r="J254" s="14" t="s">
        <v>0</v>
      </c>
      <c r="K254" s="14"/>
      <c r="L254" s="15">
        <f>100000</f>
        <v>100000</v>
      </c>
      <c r="M254" s="15"/>
      <c r="N254" s="8"/>
    </row>
    <row r="255" spans="1:14" s="1" customFormat="1" ht="24" customHeight="1">
      <c r="A255" s="13" t="s">
        <v>61</v>
      </c>
      <c r="B255" s="13"/>
      <c r="C255" s="14" t="s">
        <v>11</v>
      </c>
      <c r="D255" s="14"/>
      <c r="E255" s="14"/>
      <c r="F255" s="5" t="s">
        <v>243</v>
      </c>
      <c r="G255" s="5" t="s">
        <v>239</v>
      </c>
      <c r="H255" s="14" t="s">
        <v>214</v>
      </c>
      <c r="I255" s="14"/>
      <c r="J255" s="14" t="s">
        <v>62</v>
      </c>
      <c r="K255" s="14"/>
      <c r="L255" s="15">
        <f>100000</f>
        <v>100000</v>
      </c>
      <c r="M255" s="15"/>
      <c r="N255" s="8"/>
    </row>
    <row r="256" spans="1:14" s="1" customFormat="1" ht="24" customHeight="1">
      <c r="A256" s="13" t="s">
        <v>63</v>
      </c>
      <c r="B256" s="13"/>
      <c r="C256" s="14" t="s">
        <v>11</v>
      </c>
      <c r="D256" s="14"/>
      <c r="E256" s="14"/>
      <c r="F256" s="5" t="s">
        <v>243</v>
      </c>
      <c r="G256" s="5" t="s">
        <v>239</v>
      </c>
      <c r="H256" s="14" t="s">
        <v>214</v>
      </c>
      <c r="I256" s="14"/>
      <c r="J256" s="14" t="s">
        <v>64</v>
      </c>
      <c r="K256" s="14"/>
      <c r="L256" s="15">
        <f>100000</f>
        <v>100000</v>
      </c>
      <c r="M256" s="15"/>
      <c r="N256" s="8"/>
    </row>
    <row r="257" spans="1:14" s="1" customFormat="1" ht="14.1" customHeight="1">
      <c r="A257" s="13" t="s">
        <v>65</v>
      </c>
      <c r="B257" s="13"/>
      <c r="C257" s="14" t="s">
        <v>11</v>
      </c>
      <c r="D257" s="14"/>
      <c r="E257" s="14"/>
      <c r="F257" s="5" t="s">
        <v>243</v>
      </c>
      <c r="G257" s="5" t="s">
        <v>239</v>
      </c>
      <c r="H257" s="14" t="s">
        <v>214</v>
      </c>
      <c r="I257" s="14"/>
      <c r="J257" s="14" t="s">
        <v>66</v>
      </c>
      <c r="K257" s="14"/>
      <c r="L257" s="15">
        <f>100000</f>
        <v>100000</v>
      </c>
      <c r="M257" s="15"/>
      <c r="N257" s="8"/>
    </row>
    <row r="258" spans="1:14" s="1" customFormat="1" ht="14.1" customHeight="1">
      <c r="A258" s="13" t="s">
        <v>215</v>
      </c>
      <c r="B258" s="13"/>
      <c r="C258" s="14" t="s">
        <v>11</v>
      </c>
      <c r="D258" s="14"/>
      <c r="E258" s="14"/>
      <c r="F258" s="5" t="s">
        <v>242</v>
      </c>
      <c r="G258" s="5" t="s">
        <v>231</v>
      </c>
      <c r="H258" s="14" t="s">
        <v>0</v>
      </c>
      <c r="I258" s="14"/>
      <c r="J258" s="14" t="s">
        <v>0</v>
      </c>
      <c r="K258" s="14"/>
      <c r="L258" s="15">
        <f t="shared" ref="L258:L265" si="10">396000</f>
        <v>396000</v>
      </c>
      <c r="M258" s="15"/>
      <c r="N258" s="8"/>
    </row>
    <row r="259" spans="1:14" s="1" customFormat="1" ht="14.1" customHeight="1">
      <c r="A259" s="13" t="s">
        <v>216</v>
      </c>
      <c r="B259" s="13"/>
      <c r="C259" s="14" t="s">
        <v>11</v>
      </c>
      <c r="D259" s="14"/>
      <c r="E259" s="14"/>
      <c r="F259" s="5" t="s">
        <v>242</v>
      </c>
      <c r="G259" s="5" t="s">
        <v>239</v>
      </c>
      <c r="H259" s="14" t="s">
        <v>0</v>
      </c>
      <c r="I259" s="14"/>
      <c r="J259" s="14" t="s">
        <v>0</v>
      </c>
      <c r="K259" s="14"/>
      <c r="L259" s="15">
        <f t="shared" si="10"/>
        <v>396000</v>
      </c>
      <c r="M259" s="15"/>
      <c r="N259" s="8"/>
    </row>
    <row r="260" spans="1:14" s="1" customFormat="1" ht="33.9" customHeight="1">
      <c r="A260" s="13" t="s">
        <v>14</v>
      </c>
      <c r="B260" s="13"/>
      <c r="C260" s="14" t="s">
        <v>11</v>
      </c>
      <c r="D260" s="14"/>
      <c r="E260" s="14"/>
      <c r="F260" s="5" t="s">
        <v>242</v>
      </c>
      <c r="G260" s="5" t="s">
        <v>239</v>
      </c>
      <c r="H260" s="14" t="s">
        <v>15</v>
      </c>
      <c r="I260" s="14"/>
      <c r="J260" s="14" t="s">
        <v>0</v>
      </c>
      <c r="K260" s="14"/>
      <c r="L260" s="15">
        <f t="shared" si="10"/>
        <v>396000</v>
      </c>
      <c r="M260" s="15"/>
      <c r="N260" s="8"/>
    </row>
    <row r="261" spans="1:14" s="1" customFormat="1" ht="24" customHeight="1">
      <c r="A261" s="13" t="s">
        <v>217</v>
      </c>
      <c r="B261" s="13"/>
      <c r="C261" s="14" t="s">
        <v>11</v>
      </c>
      <c r="D261" s="14"/>
      <c r="E261" s="14"/>
      <c r="F261" s="5" t="s">
        <v>242</v>
      </c>
      <c r="G261" s="5" t="s">
        <v>239</v>
      </c>
      <c r="H261" s="14" t="s">
        <v>218</v>
      </c>
      <c r="I261" s="14"/>
      <c r="J261" s="14" t="s">
        <v>0</v>
      </c>
      <c r="K261" s="14"/>
      <c r="L261" s="15">
        <f t="shared" si="10"/>
        <v>396000</v>
      </c>
      <c r="M261" s="15"/>
      <c r="N261" s="8"/>
    </row>
    <row r="262" spans="1:14" s="1" customFormat="1" ht="14.1" customHeight="1">
      <c r="A262" s="13" t="s">
        <v>219</v>
      </c>
      <c r="B262" s="13"/>
      <c r="C262" s="14" t="s">
        <v>11</v>
      </c>
      <c r="D262" s="14"/>
      <c r="E262" s="14"/>
      <c r="F262" s="5" t="s">
        <v>242</v>
      </c>
      <c r="G262" s="5" t="s">
        <v>239</v>
      </c>
      <c r="H262" s="14" t="s">
        <v>220</v>
      </c>
      <c r="I262" s="14"/>
      <c r="J262" s="14" t="s">
        <v>0</v>
      </c>
      <c r="K262" s="14"/>
      <c r="L262" s="15">
        <f t="shared" si="10"/>
        <v>396000</v>
      </c>
      <c r="M262" s="15"/>
      <c r="N262" s="8"/>
    </row>
    <row r="263" spans="1:14" s="1" customFormat="1" ht="14.1" customHeight="1">
      <c r="A263" s="13" t="s">
        <v>203</v>
      </c>
      <c r="B263" s="13"/>
      <c r="C263" s="14" t="s">
        <v>11</v>
      </c>
      <c r="D263" s="14"/>
      <c r="E263" s="14"/>
      <c r="F263" s="5" t="s">
        <v>242</v>
      </c>
      <c r="G263" s="5" t="s">
        <v>239</v>
      </c>
      <c r="H263" s="14" t="s">
        <v>220</v>
      </c>
      <c r="I263" s="14"/>
      <c r="J263" s="14" t="s">
        <v>204</v>
      </c>
      <c r="K263" s="14"/>
      <c r="L263" s="15">
        <f t="shared" si="10"/>
        <v>396000</v>
      </c>
      <c r="M263" s="15"/>
      <c r="N263" s="8"/>
    </row>
    <row r="264" spans="1:14" s="1" customFormat="1" ht="24" customHeight="1">
      <c r="A264" s="13" t="s">
        <v>221</v>
      </c>
      <c r="B264" s="13"/>
      <c r="C264" s="14" t="s">
        <v>11</v>
      </c>
      <c r="D264" s="14"/>
      <c r="E264" s="14"/>
      <c r="F264" s="5" t="s">
        <v>242</v>
      </c>
      <c r="G264" s="5" t="s">
        <v>239</v>
      </c>
      <c r="H264" s="14" t="s">
        <v>220</v>
      </c>
      <c r="I264" s="14"/>
      <c r="J264" s="14" t="s">
        <v>222</v>
      </c>
      <c r="K264" s="14"/>
      <c r="L264" s="15">
        <f t="shared" si="10"/>
        <v>396000</v>
      </c>
      <c r="M264" s="15"/>
      <c r="N264" s="8"/>
    </row>
    <row r="265" spans="1:14" s="1" customFormat="1" ht="14.1" customHeight="1">
      <c r="A265" s="13" t="s">
        <v>223</v>
      </c>
      <c r="B265" s="13"/>
      <c r="C265" s="14" t="s">
        <v>11</v>
      </c>
      <c r="D265" s="14"/>
      <c r="E265" s="14"/>
      <c r="F265" s="5" t="s">
        <v>242</v>
      </c>
      <c r="G265" s="5"/>
      <c r="H265" s="14" t="s">
        <v>220</v>
      </c>
      <c r="I265" s="14"/>
      <c r="J265" s="14" t="s">
        <v>224</v>
      </c>
      <c r="K265" s="14"/>
      <c r="L265" s="15">
        <f t="shared" si="10"/>
        <v>396000</v>
      </c>
      <c r="M265" s="15"/>
      <c r="N265" s="8"/>
    </row>
    <row r="266" spans="1:14" s="1" customFormat="1" ht="15" customHeight="1">
      <c r="A266" s="16" t="s">
        <v>225</v>
      </c>
      <c r="B266" s="16"/>
      <c r="C266" s="16"/>
      <c r="D266" s="16"/>
      <c r="E266" s="16"/>
      <c r="F266" s="16"/>
      <c r="G266" s="16"/>
      <c r="H266" s="16"/>
      <c r="I266" s="16"/>
      <c r="J266" s="16"/>
      <c r="K266" s="16"/>
      <c r="L266" s="15">
        <f>68657795.42</f>
        <v>68657795.420000002</v>
      </c>
      <c r="M266" s="15"/>
      <c r="N266" s="6">
        <f>N7</f>
        <v>502214.44</v>
      </c>
    </row>
    <row r="267" spans="1:14" s="1" customFormat="1" ht="14.1" customHeight="1">
      <c r="A267" s="11" t="s">
        <v>0</v>
      </c>
      <c r="B267" s="11"/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</row>
    <row r="268" spans="1:14" s="1" customFormat="1" ht="14.1" customHeight="1">
      <c r="A268" s="11" t="s">
        <v>0</v>
      </c>
      <c r="B268" s="11"/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</row>
    <row r="269" spans="1:14" s="1" customFormat="1" ht="14.1" customHeight="1">
      <c r="A269" s="11" t="s">
        <v>0</v>
      </c>
      <c r="B269" s="11"/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</row>
    <row r="270" spans="1:14" s="1" customFormat="1" ht="14.1" customHeight="1">
      <c r="A270" s="12" t="s">
        <v>0</v>
      </c>
      <c r="B270" s="12"/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</row>
    <row r="271" spans="1:14" s="1" customFormat="1" ht="6" customHeight="1">
      <c r="A271" s="12" t="s">
        <v>0</v>
      </c>
      <c r="B271" s="12"/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</row>
    <row r="272" spans="1:14" s="1" customFormat="1" ht="14.1" customHeight="1">
      <c r="A272" s="12" t="s">
        <v>226</v>
      </c>
      <c r="B272" s="12"/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</row>
  </sheetData>
  <mergeCells count="1318">
    <mergeCell ref="L4:M5"/>
    <mergeCell ref="A6:B6"/>
    <mergeCell ref="C6:E6"/>
    <mergeCell ref="H6:I6"/>
    <mergeCell ref="J6:K6"/>
    <mergeCell ref="L6:M6"/>
    <mergeCell ref="A3:M3"/>
    <mergeCell ref="A4:B5"/>
    <mergeCell ref="C4:K4"/>
    <mergeCell ref="C5:E5"/>
    <mergeCell ref="H5:I5"/>
    <mergeCell ref="J5:K5"/>
    <mergeCell ref="N4:N5"/>
    <mergeCell ref="L1:N1"/>
    <mergeCell ref="A2:N2"/>
    <mergeCell ref="A9:B9"/>
    <mergeCell ref="C9:E9"/>
    <mergeCell ref="H9:I9"/>
    <mergeCell ref="J9:K9"/>
    <mergeCell ref="L9:M9"/>
    <mergeCell ref="A10:B10"/>
    <mergeCell ref="C10:E10"/>
    <mergeCell ref="H10:I10"/>
    <mergeCell ref="J10:K10"/>
    <mergeCell ref="L10:M10"/>
    <mergeCell ref="A7:B7"/>
    <mergeCell ref="C7:E7"/>
    <mergeCell ref="H7:I7"/>
    <mergeCell ref="J7:K7"/>
    <mergeCell ref="L7:M7"/>
    <mergeCell ref="A8:B8"/>
    <mergeCell ref="C8:E8"/>
    <mergeCell ref="H8:I8"/>
    <mergeCell ref="J8:K8"/>
    <mergeCell ref="L8:M8"/>
    <mergeCell ref="A13:B13"/>
    <mergeCell ref="C13:E13"/>
    <mergeCell ref="H13:I13"/>
    <mergeCell ref="J13:K13"/>
    <mergeCell ref="L13:M13"/>
    <mergeCell ref="A14:B14"/>
    <mergeCell ref="C14:E14"/>
    <mergeCell ref="H14:I14"/>
    <mergeCell ref="J14:K14"/>
    <mergeCell ref="L14:M14"/>
    <mergeCell ref="A11:B11"/>
    <mergeCell ref="C11:E11"/>
    <mergeCell ref="H11:I11"/>
    <mergeCell ref="J11:K11"/>
    <mergeCell ref="L11:M11"/>
    <mergeCell ref="A12:B12"/>
    <mergeCell ref="C12:E12"/>
    <mergeCell ref="H12:I12"/>
    <mergeCell ref="J12:K12"/>
    <mergeCell ref="L12:M12"/>
    <mergeCell ref="A17:B17"/>
    <mergeCell ref="C17:E17"/>
    <mergeCell ref="H17:I17"/>
    <mergeCell ref="J17:K17"/>
    <mergeCell ref="L17:M17"/>
    <mergeCell ref="A18:B18"/>
    <mergeCell ref="C18:E18"/>
    <mergeCell ref="H18:I18"/>
    <mergeCell ref="J18:K18"/>
    <mergeCell ref="L18:M18"/>
    <mergeCell ref="A15:B15"/>
    <mergeCell ref="C15:E15"/>
    <mergeCell ref="H15:I15"/>
    <mergeCell ref="J15:K15"/>
    <mergeCell ref="L15:M15"/>
    <mergeCell ref="A16:B16"/>
    <mergeCell ref="C16:E16"/>
    <mergeCell ref="H16:I16"/>
    <mergeCell ref="J16:K16"/>
    <mergeCell ref="L16:M16"/>
    <mergeCell ref="A21:B21"/>
    <mergeCell ref="C21:E21"/>
    <mergeCell ref="H21:I21"/>
    <mergeCell ref="J21:K21"/>
    <mergeCell ref="L21:M21"/>
    <mergeCell ref="A22:B22"/>
    <mergeCell ref="C22:E22"/>
    <mergeCell ref="H22:I22"/>
    <mergeCell ref="J22:K22"/>
    <mergeCell ref="L22:M22"/>
    <mergeCell ref="A19:B19"/>
    <mergeCell ref="C19:E19"/>
    <mergeCell ref="H19:I19"/>
    <mergeCell ref="J19:K19"/>
    <mergeCell ref="L19:M19"/>
    <mergeCell ref="A20:B20"/>
    <mergeCell ref="C20:E20"/>
    <mergeCell ref="H20:I20"/>
    <mergeCell ref="J20:K20"/>
    <mergeCell ref="L20:M20"/>
    <mergeCell ref="A25:B25"/>
    <mergeCell ref="C25:E25"/>
    <mergeCell ref="H25:I25"/>
    <mergeCell ref="J25:K25"/>
    <mergeCell ref="L25:M25"/>
    <mergeCell ref="A26:B26"/>
    <mergeCell ref="C26:E26"/>
    <mergeCell ref="H26:I26"/>
    <mergeCell ref="J26:K26"/>
    <mergeCell ref="L26:M26"/>
    <mergeCell ref="A23:B23"/>
    <mergeCell ref="C23:E23"/>
    <mergeCell ref="H23:I23"/>
    <mergeCell ref="J23:K23"/>
    <mergeCell ref="L23:M23"/>
    <mergeCell ref="A24:B24"/>
    <mergeCell ref="C24:E24"/>
    <mergeCell ref="H24:I24"/>
    <mergeCell ref="J24:K24"/>
    <mergeCell ref="L24:M24"/>
    <mergeCell ref="A29:B29"/>
    <mergeCell ref="C29:E29"/>
    <mergeCell ref="H29:I29"/>
    <mergeCell ref="J29:K29"/>
    <mergeCell ref="L29:M29"/>
    <mergeCell ref="A30:B30"/>
    <mergeCell ref="C30:E30"/>
    <mergeCell ref="H30:I30"/>
    <mergeCell ref="J30:K30"/>
    <mergeCell ref="L30:M30"/>
    <mergeCell ref="A27:B27"/>
    <mergeCell ref="C27:E27"/>
    <mergeCell ref="H27:I27"/>
    <mergeCell ref="J27:K27"/>
    <mergeCell ref="L27:M27"/>
    <mergeCell ref="A28:B28"/>
    <mergeCell ref="C28:E28"/>
    <mergeCell ref="H28:I28"/>
    <mergeCell ref="J28:K28"/>
    <mergeCell ref="L28:M28"/>
    <mergeCell ref="A33:B33"/>
    <mergeCell ref="C33:E33"/>
    <mergeCell ref="H33:I33"/>
    <mergeCell ref="J33:K33"/>
    <mergeCell ref="L33:M33"/>
    <mergeCell ref="A34:B34"/>
    <mergeCell ref="C34:E34"/>
    <mergeCell ref="H34:I34"/>
    <mergeCell ref="J34:K34"/>
    <mergeCell ref="L34:M34"/>
    <mergeCell ref="A31:B31"/>
    <mergeCell ref="C31:E31"/>
    <mergeCell ref="H31:I31"/>
    <mergeCell ref="J31:K31"/>
    <mergeCell ref="L31:M31"/>
    <mergeCell ref="A32:B32"/>
    <mergeCell ref="C32:E32"/>
    <mergeCell ref="H32:I32"/>
    <mergeCell ref="J32:K32"/>
    <mergeCell ref="L32:M32"/>
    <mergeCell ref="A37:B37"/>
    <mergeCell ref="C37:E37"/>
    <mergeCell ref="H37:I37"/>
    <mergeCell ref="J37:K37"/>
    <mergeCell ref="L37:M37"/>
    <mergeCell ref="A38:B38"/>
    <mergeCell ref="C38:E38"/>
    <mergeCell ref="H38:I38"/>
    <mergeCell ref="J38:K38"/>
    <mergeCell ref="L38:M38"/>
    <mergeCell ref="A35:B35"/>
    <mergeCell ref="C35:E35"/>
    <mergeCell ref="H35:I35"/>
    <mergeCell ref="J35:K35"/>
    <mergeCell ref="L35:M35"/>
    <mergeCell ref="A36:B36"/>
    <mergeCell ref="C36:E36"/>
    <mergeCell ref="H36:I36"/>
    <mergeCell ref="J36:K36"/>
    <mergeCell ref="L36:M36"/>
    <mergeCell ref="A41:B41"/>
    <mergeCell ref="C41:E41"/>
    <mergeCell ref="H41:I41"/>
    <mergeCell ref="J41:K41"/>
    <mergeCell ref="L41:M41"/>
    <mergeCell ref="A42:B42"/>
    <mergeCell ref="C42:E42"/>
    <mergeCell ref="H42:I42"/>
    <mergeCell ref="J42:K42"/>
    <mergeCell ref="L42:M42"/>
    <mergeCell ref="A39:B39"/>
    <mergeCell ref="C39:E39"/>
    <mergeCell ref="H39:I39"/>
    <mergeCell ref="J39:K39"/>
    <mergeCell ref="L39:M39"/>
    <mergeCell ref="A40:B40"/>
    <mergeCell ref="C40:E40"/>
    <mergeCell ref="H40:I40"/>
    <mergeCell ref="J40:K40"/>
    <mergeCell ref="L40:M40"/>
    <mergeCell ref="A45:B45"/>
    <mergeCell ref="C45:E45"/>
    <mergeCell ref="H45:I45"/>
    <mergeCell ref="J45:K45"/>
    <mergeCell ref="L45:M45"/>
    <mergeCell ref="A46:B46"/>
    <mergeCell ref="C46:E46"/>
    <mergeCell ref="H46:I46"/>
    <mergeCell ref="J46:K46"/>
    <mergeCell ref="L46:M46"/>
    <mergeCell ref="A43:B43"/>
    <mergeCell ref="C43:E43"/>
    <mergeCell ref="H43:I43"/>
    <mergeCell ref="J43:K43"/>
    <mergeCell ref="L43:M43"/>
    <mergeCell ref="A44:B44"/>
    <mergeCell ref="C44:E44"/>
    <mergeCell ref="H44:I44"/>
    <mergeCell ref="J44:K44"/>
    <mergeCell ref="L44:M44"/>
    <mergeCell ref="A49:B49"/>
    <mergeCell ref="C49:E49"/>
    <mergeCell ref="H49:I49"/>
    <mergeCell ref="J49:K49"/>
    <mergeCell ref="L49:M49"/>
    <mergeCell ref="A50:B50"/>
    <mergeCell ref="C50:E50"/>
    <mergeCell ref="H50:I50"/>
    <mergeCell ref="J50:K50"/>
    <mergeCell ref="L50:M50"/>
    <mergeCell ref="A47:B47"/>
    <mergeCell ref="C47:E47"/>
    <mergeCell ref="H47:I47"/>
    <mergeCell ref="J47:K47"/>
    <mergeCell ref="L47:M47"/>
    <mergeCell ref="A48:B48"/>
    <mergeCell ref="C48:E48"/>
    <mergeCell ref="H48:I48"/>
    <mergeCell ref="J48:K48"/>
    <mergeCell ref="L48:M48"/>
    <mergeCell ref="A53:B53"/>
    <mergeCell ref="C53:E53"/>
    <mergeCell ref="H53:I53"/>
    <mergeCell ref="J53:K53"/>
    <mergeCell ref="L53:M53"/>
    <mergeCell ref="A54:B54"/>
    <mergeCell ref="C54:E54"/>
    <mergeCell ref="H54:I54"/>
    <mergeCell ref="J54:K54"/>
    <mergeCell ref="L54:M54"/>
    <mergeCell ref="A51:B51"/>
    <mergeCell ref="C51:E51"/>
    <mergeCell ref="H51:I51"/>
    <mergeCell ref="J51:K51"/>
    <mergeCell ref="L51:M51"/>
    <mergeCell ref="A52:B52"/>
    <mergeCell ref="C52:E52"/>
    <mergeCell ref="H52:I52"/>
    <mergeCell ref="J52:K52"/>
    <mergeCell ref="L52:M52"/>
    <mergeCell ref="A57:B57"/>
    <mergeCell ref="C57:E57"/>
    <mergeCell ref="H57:I57"/>
    <mergeCell ref="J57:K57"/>
    <mergeCell ref="L57:M57"/>
    <mergeCell ref="A58:B58"/>
    <mergeCell ref="C58:E58"/>
    <mergeCell ref="H58:I58"/>
    <mergeCell ref="J58:K58"/>
    <mergeCell ref="L58:M58"/>
    <mergeCell ref="A55:B55"/>
    <mergeCell ref="C55:E55"/>
    <mergeCell ref="H55:I55"/>
    <mergeCell ref="J55:K55"/>
    <mergeCell ref="L55:M55"/>
    <mergeCell ref="A56:B56"/>
    <mergeCell ref="C56:E56"/>
    <mergeCell ref="H56:I56"/>
    <mergeCell ref="J56:K56"/>
    <mergeCell ref="L56:M56"/>
    <mergeCell ref="A61:B61"/>
    <mergeCell ref="C61:E61"/>
    <mergeCell ref="H61:I61"/>
    <mergeCell ref="J61:K61"/>
    <mergeCell ref="L61:M61"/>
    <mergeCell ref="A62:B62"/>
    <mergeCell ref="C62:E62"/>
    <mergeCell ref="H62:I62"/>
    <mergeCell ref="J62:K62"/>
    <mergeCell ref="L62:M62"/>
    <mergeCell ref="A59:B59"/>
    <mergeCell ref="C59:E59"/>
    <mergeCell ref="H59:I59"/>
    <mergeCell ref="J59:K59"/>
    <mergeCell ref="L59:M59"/>
    <mergeCell ref="A60:B60"/>
    <mergeCell ref="C60:E60"/>
    <mergeCell ref="H60:I60"/>
    <mergeCell ref="J60:K60"/>
    <mergeCell ref="L60:M60"/>
    <mergeCell ref="A65:B65"/>
    <mergeCell ref="C65:E65"/>
    <mergeCell ref="H65:I65"/>
    <mergeCell ref="J65:K65"/>
    <mergeCell ref="L65:M65"/>
    <mergeCell ref="A66:B66"/>
    <mergeCell ref="C66:E66"/>
    <mergeCell ref="H66:I66"/>
    <mergeCell ref="J66:K66"/>
    <mergeCell ref="L66:M66"/>
    <mergeCell ref="A63:B63"/>
    <mergeCell ref="C63:E63"/>
    <mergeCell ref="H63:I63"/>
    <mergeCell ref="J63:K63"/>
    <mergeCell ref="L63:M63"/>
    <mergeCell ref="A64:B64"/>
    <mergeCell ref="C64:E64"/>
    <mergeCell ref="H64:I64"/>
    <mergeCell ref="J64:K64"/>
    <mergeCell ref="L64:M64"/>
    <mergeCell ref="A69:B69"/>
    <mergeCell ref="C69:E69"/>
    <mergeCell ref="H69:I69"/>
    <mergeCell ref="J69:K69"/>
    <mergeCell ref="L69:M69"/>
    <mergeCell ref="A70:B70"/>
    <mergeCell ref="C70:E70"/>
    <mergeCell ref="H70:I70"/>
    <mergeCell ref="J70:K70"/>
    <mergeCell ref="L70:M70"/>
    <mergeCell ref="A67:B67"/>
    <mergeCell ref="C67:E67"/>
    <mergeCell ref="H67:I67"/>
    <mergeCell ref="J67:K67"/>
    <mergeCell ref="L67:M67"/>
    <mergeCell ref="A68:B68"/>
    <mergeCell ref="C68:E68"/>
    <mergeCell ref="H68:I68"/>
    <mergeCell ref="J68:K68"/>
    <mergeCell ref="L68:M68"/>
    <mergeCell ref="A73:B73"/>
    <mergeCell ref="C73:E73"/>
    <mergeCell ref="H73:I73"/>
    <mergeCell ref="J73:K73"/>
    <mergeCell ref="L73:M73"/>
    <mergeCell ref="A74:B74"/>
    <mergeCell ref="C74:E74"/>
    <mergeCell ref="H74:I74"/>
    <mergeCell ref="J74:K74"/>
    <mergeCell ref="L74:M74"/>
    <mergeCell ref="A71:B71"/>
    <mergeCell ref="C71:E71"/>
    <mergeCell ref="H71:I71"/>
    <mergeCell ref="J71:K71"/>
    <mergeCell ref="L71:M71"/>
    <mergeCell ref="A72:B72"/>
    <mergeCell ref="C72:E72"/>
    <mergeCell ref="H72:I72"/>
    <mergeCell ref="J72:K72"/>
    <mergeCell ref="L72:M72"/>
    <mergeCell ref="A77:B77"/>
    <mergeCell ref="C77:E77"/>
    <mergeCell ref="H77:I77"/>
    <mergeCell ref="J77:K77"/>
    <mergeCell ref="L77:M77"/>
    <mergeCell ref="A78:B78"/>
    <mergeCell ref="C78:E78"/>
    <mergeCell ref="H78:I78"/>
    <mergeCell ref="J78:K78"/>
    <mergeCell ref="L78:M78"/>
    <mergeCell ref="A75:B75"/>
    <mergeCell ref="C75:E75"/>
    <mergeCell ref="H75:I75"/>
    <mergeCell ref="J75:K75"/>
    <mergeCell ref="L75:M75"/>
    <mergeCell ref="A76:B76"/>
    <mergeCell ref="C76:E76"/>
    <mergeCell ref="H76:I76"/>
    <mergeCell ref="J76:K76"/>
    <mergeCell ref="L76:M76"/>
    <mergeCell ref="A81:B81"/>
    <mergeCell ref="C81:E81"/>
    <mergeCell ref="H81:I81"/>
    <mergeCell ref="J81:K81"/>
    <mergeCell ref="L81:M81"/>
    <mergeCell ref="A82:B82"/>
    <mergeCell ref="C82:E82"/>
    <mergeCell ref="H82:I82"/>
    <mergeCell ref="J82:K82"/>
    <mergeCell ref="L82:M82"/>
    <mergeCell ref="A79:B79"/>
    <mergeCell ref="C79:E79"/>
    <mergeCell ref="H79:I79"/>
    <mergeCell ref="J79:K79"/>
    <mergeCell ref="L79:M79"/>
    <mergeCell ref="A80:B80"/>
    <mergeCell ref="C80:E80"/>
    <mergeCell ref="H80:I80"/>
    <mergeCell ref="J80:K80"/>
    <mergeCell ref="L80:M80"/>
    <mergeCell ref="A85:B85"/>
    <mergeCell ref="C85:E85"/>
    <mergeCell ref="H85:I85"/>
    <mergeCell ref="J85:K85"/>
    <mergeCell ref="L85:M85"/>
    <mergeCell ref="A86:B86"/>
    <mergeCell ref="C86:E86"/>
    <mergeCell ref="H86:I86"/>
    <mergeCell ref="J86:K86"/>
    <mergeCell ref="L86:M86"/>
    <mergeCell ref="A83:B83"/>
    <mergeCell ref="C83:E83"/>
    <mergeCell ref="H83:I83"/>
    <mergeCell ref="J83:K83"/>
    <mergeCell ref="L83:M83"/>
    <mergeCell ref="A84:B84"/>
    <mergeCell ref="C84:E84"/>
    <mergeCell ref="H84:I84"/>
    <mergeCell ref="J84:K84"/>
    <mergeCell ref="L84:M84"/>
    <mergeCell ref="A89:B89"/>
    <mergeCell ref="C89:E89"/>
    <mergeCell ref="H89:I89"/>
    <mergeCell ref="J89:K89"/>
    <mergeCell ref="L89:M89"/>
    <mergeCell ref="A90:B90"/>
    <mergeCell ref="C90:E90"/>
    <mergeCell ref="H90:I90"/>
    <mergeCell ref="J90:K90"/>
    <mergeCell ref="L90:M90"/>
    <mergeCell ref="A87:B87"/>
    <mergeCell ref="C87:E87"/>
    <mergeCell ref="H87:I87"/>
    <mergeCell ref="J87:K87"/>
    <mergeCell ref="L87:M87"/>
    <mergeCell ref="A88:B88"/>
    <mergeCell ref="C88:E88"/>
    <mergeCell ref="H88:I88"/>
    <mergeCell ref="J88:K88"/>
    <mergeCell ref="L88:M88"/>
    <mergeCell ref="A93:B93"/>
    <mergeCell ref="C93:E93"/>
    <mergeCell ref="H93:I93"/>
    <mergeCell ref="J93:K93"/>
    <mergeCell ref="L93:M93"/>
    <mergeCell ref="A94:B94"/>
    <mergeCell ref="C94:E94"/>
    <mergeCell ref="H94:I94"/>
    <mergeCell ref="J94:K94"/>
    <mergeCell ref="L94:M94"/>
    <mergeCell ref="A91:B91"/>
    <mergeCell ref="C91:E91"/>
    <mergeCell ref="H91:I91"/>
    <mergeCell ref="J91:K91"/>
    <mergeCell ref="L91:M91"/>
    <mergeCell ref="A92:B92"/>
    <mergeCell ref="C92:E92"/>
    <mergeCell ref="H92:I92"/>
    <mergeCell ref="J92:K92"/>
    <mergeCell ref="L92:M92"/>
    <mergeCell ref="A97:B97"/>
    <mergeCell ref="C97:E97"/>
    <mergeCell ref="H97:I97"/>
    <mergeCell ref="J97:K97"/>
    <mergeCell ref="L97:M97"/>
    <mergeCell ref="A98:B98"/>
    <mergeCell ref="C98:E98"/>
    <mergeCell ref="H98:I98"/>
    <mergeCell ref="J98:K98"/>
    <mergeCell ref="L98:M98"/>
    <mergeCell ref="A95:B95"/>
    <mergeCell ref="C95:E95"/>
    <mergeCell ref="H95:I95"/>
    <mergeCell ref="J95:K95"/>
    <mergeCell ref="L95:M95"/>
    <mergeCell ref="A96:B96"/>
    <mergeCell ref="C96:E96"/>
    <mergeCell ref="H96:I96"/>
    <mergeCell ref="J96:K96"/>
    <mergeCell ref="L96:M96"/>
    <mergeCell ref="A101:B101"/>
    <mergeCell ref="C101:E101"/>
    <mergeCell ref="H101:I101"/>
    <mergeCell ref="J101:K101"/>
    <mergeCell ref="L101:M101"/>
    <mergeCell ref="A102:B102"/>
    <mergeCell ref="C102:E102"/>
    <mergeCell ref="H102:I102"/>
    <mergeCell ref="J102:K102"/>
    <mergeCell ref="L102:M102"/>
    <mergeCell ref="A99:B99"/>
    <mergeCell ref="C99:E99"/>
    <mergeCell ref="H99:I99"/>
    <mergeCell ref="J99:K99"/>
    <mergeCell ref="L99:M99"/>
    <mergeCell ref="A100:B100"/>
    <mergeCell ref="C100:E100"/>
    <mergeCell ref="H100:I100"/>
    <mergeCell ref="J100:K100"/>
    <mergeCell ref="L100:M100"/>
    <mergeCell ref="A105:B105"/>
    <mergeCell ref="C105:E105"/>
    <mergeCell ref="H105:I105"/>
    <mergeCell ref="J105:K105"/>
    <mergeCell ref="L105:M105"/>
    <mergeCell ref="A106:B106"/>
    <mergeCell ref="C106:E106"/>
    <mergeCell ref="H106:I106"/>
    <mergeCell ref="J106:K106"/>
    <mergeCell ref="L106:M106"/>
    <mergeCell ref="A103:B103"/>
    <mergeCell ref="C103:E103"/>
    <mergeCell ref="H103:I103"/>
    <mergeCell ref="J103:K103"/>
    <mergeCell ref="L103:M103"/>
    <mergeCell ref="A104:B104"/>
    <mergeCell ref="C104:E104"/>
    <mergeCell ref="H104:I104"/>
    <mergeCell ref="J104:K104"/>
    <mergeCell ref="L104:M104"/>
    <mergeCell ref="A109:B109"/>
    <mergeCell ref="C109:E109"/>
    <mergeCell ref="H109:I109"/>
    <mergeCell ref="J109:K109"/>
    <mergeCell ref="L109:M109"/>
    <mergeCell ref="A110:B110"/>
    <mergeCell ref="C110:E110"/>
    <mergeCell ref="H110:I110"/>
    <mergeCell ref="J110:K110"/>
    <mergeCell ref="L110:M110"/>
    <mergeCell ref="A107:B107"/>
    <mergeCell ref="C107:E107"/>
    <mergeCell ref="H107:I107"/>
    <mergeCell ref="J107:K107"/>
    <mergeCell ref="L107:M107"/>
    <mergeCell ref="A108:B108"/>
    <mergeCell ref="C108:E108"/>
    <mergeCell ref="H108:I108"/>
    <mergeCell ref="J108:K108"/>
    <mergeCell ref="L108:M108"/>
    <mergeCell ref="A113:B113"/>
    <mergeCell ref="C113:E113"/>
    <mergeCell ref="H113:I113"/>
    <mergeCell ref="J113:K113"/>
    <mergeCell ref="L113:M113"/>
    <mergeCell ref="A114:B114"/>
    <mergeCell ref="C114:E114"/>
    <mergeCell ref="H114:I114"/>
    <mergeCell ref="J114:K114"/>
    <mergeCell ref="L114:M114"/>
    <mergeCell ref="A111:B111"/>
    <mergeCell ref="C111:E111"/>
    <mergeCell ref="H111:I111"/>
    <mergeCell ref="J111:K111"/>
    <mergeCell ref="L111:M111"/>
    <mergeCell ref="A112:B112"/>
    <mergeCell ref="C112:E112"/>
    <mergeCell ref="H112:I112"/>
    <mergeCell ref="J112:K112"/>
    <mergeCell ref="L112:M112"/>
    <mergeCell ref="A117:B117"/>
    <mergeCell ref="C117:E117"/>
    <mergeCell ref="H117:I117"/>
    <mergeCell ref="J117:K117"/>
    <mergeCell ref="L117:M117"/>
    <mergeCell ref="A118:B118"/>
    <mergeCell ref="C118:E118"/>
    <mergeCell ref="H118:I118"/>
    <mergeCell ref="J118:K118"/>
    <mergeCell ref="L118:M118"/>
    <mergeCell ref="A115:B115"/>
    <mergeCell ref="C115:E115"/>
    <mergeCell ref="H115:I115"/>
    <mergeCell ref="J115:K115"/>
    <mergeCell ref="L115:M115"/>
    <mergeCell ref="A116:B116"/>
    <mergeCell ref="C116:E116"/>
    <mergeCell ref="H116:I116"/>
    <mergeCell ref="J116:K116"/>
    <mergeCell ref="L116:M116"/>
    <mergeCell ref="A121:B121"/>
    <mergeCell ref="C121:E121"/>
    <mergeCell ref="H121:I121"/>
    <mergeCell ref="J121:K121"/>
    <mergeCell ref="L121:M121"/>
    <mergeCell ref="A122:B122"/>
    <mergeCell ref="C122:E122"/>
    <mergeCell ref="H122:I122"/>
    <mergeCell ref="J122:K122"/>
    <mergeCell ref="L122:M122"/>
    <mergeCell ref="A119:B119"/>
    <mergeCell ref="C119:E119"/>
    <mergeCell ref="H119:I119"/>
    <mergeCell ref="J119:K119"/>
    <mergeCell ref="L119:M119"/>
    <mergeCell ref="A120:B120"/>
    <mergeCell ref="C120:E120"/>
    <mergeCell ref="H120:I120"/>
    <mergeCell ref="J120:K120"/>
    <mergeCell ref="L120:M120"/>
    <mergeCell ref="A125:B125"/>
    <mergeCell ref="C125:E125"/>
    <mergeCell ref="H125:I125"/>
    <mergeCell ref="J125:K125"/>
    <mergeCell ref="L125:M125"/>
    <mergeCell ref="A126:B126"/>
    <mergeCell ref="C126:E126"/>
    <mergeCell ref="H126:I126"/>
    <mergeCell ref="J126:K126"/>
    <mergeCell ref="L126:M126"/>
    <mergeCell ref="A123:B123"/>
    <mergeCell ref="C123:E123"/>
    <mergeCell ref="H123:I123"/>
    <mergeCell ref="J123:K123"/>
    <mergeCell ref="L123:M123"/>
    <mergeCell ref="A124:B124"/>
    <mergeCell ref="C124:E124"/>
    <mergeCell ref="H124:I124"/>
    <mergeCell ref="J124:K124"/>
    <mergeCell ref="L124:M124"/>
    <mergeCell ref="A129:B129"/>
    <mergeCell ref="C129:E129"/>
    <mergeCell ref="H129:I129"/>
    <mergeCell ref="J129:K129"/>
    <mergeCell ref="L129:M129"/>
    <mergeCell ref="A130:B130"/>
    <mergeCell ref="C130:E130"/>
    <mergeCell ref="H130:I130"/>
    <mergeCell ref="J130:K130"/>
    <mergeCell ref="L130:M130"/>
    <mergeCell ref="A127:B127"/>
    <mergeCell ref="C127:E127"/>
    <mergeCell ref="H127:I127"/>
    <mergeCell ref="J127:K127"/>
    <mergeCell ref="L127:M127"/>
    <mergeCell ref="A128:B128"/>
    <mergeCell ref="C128:E128"/>
    <mergeCell ref="H128:I128"/>
    <mergeCell ref="J128:K128"/>
    <mergeCell ref="L128:M128"/>
    <mergeCell ref="A133:B133"/>
    <mergeCell ref="C133:E133"/>
    <mergeCell ref="H133:I133"/>
    <mergeCell ref="J133:K133"/>
    <mergeCell ref="L133:M133"/>
    <mergeCell ref="A134:B134"/>
    <mergeCell ref="C134:E134"/>
    <mergeCell ref="H134:I134"/>
    <mergeCell ref="J134:K134"/>
    <mergeCell ref="L134:M134"/>
    <mergeCell ref="A131:B131"/>
    <mergeCell ref="C131:E131"/>
    <mergeCell ref="H131:I131"/>
    <mergeCell ref="J131:K131"/>
    <mergeCell ref="L131:M131"/>
    <mergeCell ref="A132:B132"/>
    <mergeCell ref="C132:E132"/>
    <mergeCell ref="H132:I132"/>
    <mergeCell ref="J132:K132"/>
    <mergeCell ref="L132:M132"/>
    <mergeCell ref="A137:B137"/>
    <mergeCell ref="C137:E137"/>
    <mergeCell ref="H137:I137"/>
    <mergeCell ref="J137:K137"/>
    <mergeCell ref="L137:M137"/>
    <mergeCell ref="A138:B138"/>
    <mergeCell ref="C138:E138"/>
    <mergeCell ref="H138:I138"/>
    <mergeCell ref="J138:K138"/>
    <mergeCell ref="L138:M138"/>
    <mergeCell ref="A135:B135"/>
    <mergeCell ref="C135:E135"/>
    <mergeCell ref="H135:I135"/>
    <mergeCell ref="J135:K135"/>
    <mergeCell ref="L135:M135"/>
    <mergeCell ref="A136:B136"/>
    <mergeCell ref="C136:E136"/>
    <mergeCell ref="H136:I136"/>
    <mergeCell ref="J136:K136"/>
    <mergeCell ref="L136:M136"/>
    <mergeCell ref="A141:B141"/>
    <mergeCell ref="C141:E141"/>
    <mergeCell ref="H141:I141"/>
    <mergeCell ref="J141:K141"/>
    <mergeCell ref="L141:M141"/>
    <mergeCell ref="A142:B142"/>
    <mergeCell ref="C142:E142"/>
    <mergeCell ref="H142:I142"/>
    <mergeCell ref="J142:K142"/>
    <mergeCell ref="L142:M142"/>
    <mergeCell ref="A139:B139"/>
    <mergeCell ref="C139:E139"/>
    <mergeCell ref="H139:I139"/>
    <mergeCell ref="J139:K139"/>
    <mergeCell ref="L139:M139"/>
    <mergeCell ref="A140:B140"/>
    <mergeCell ref="C140:E140"/>
    <mergeCell ref="H140:I140"/>
    <mergeCell ref="J140:K140"/>
    <mergeCell ref="L140:M140"/>
    <mergeCell ref="A145:B145"/>
    <mergeCell ref="C145:E145"/>
    <mergeCell ref="H145:I145"/>
    <mergeCell ref="J145:K145"/>
    <mergeCell ref="L145:M145"/>
    <mergeCell ref="A146:B146"/>
    <mergeCell ref="C146:E146"/>
    <mergeCell ref="H146:I146"/>
    <mergeCell ref="J146:K146"/>
    <mergeCell ref="L146:M146"/>
    <mergeCell ref="A143:B143"/>
    <mergeCell ref="C143:E143"/>
    <mergeCell ref="H143:I143"/>
    <mergeCell ref="J143:K143"/>
    <mergeCell ref="L143:M143"/>
    <mergeCell ref="A144:B144"/>
    <mergeCell ref="C144:E144"/>
    <mergeCell ref="H144:I144"/>
    <mergeCell ref="J144:K144"/>
    <mergeCell ref="L144:M144"/>
    <mergeCell ref="A149:B149"/>
    <mergeCell ref="C149:E149"/>
    <mergeCell ref="H149:I149"/>
    <mergeCell ref="J149:K149"/>
    <mergeCell ref="L149:M149"/>
    <mergeCell ref="A150:B150"/>
    <mergeCell ref="C150:E150"/>
    <mergeCell ref="H150:I150"/>
    <mergeCell ref="J150:K150"/>
    <mergeCell ref="L150:M150"/>
    <mergeCell ref="A147:B147"/>
    <mergeCell ref="C147:E147"/>
    <mergeCell ref="H147:I147"/>
    <mergeCell ref="J147:K147"/>
    <mergeCell ref="L147:M147"/>
    <mergeCell ref="A148:B148"/>
    <mergeCell ref="C148:E148"/>
    <mergeCell ref="H148:I148"/>
    <mergeCell ref="J148:K148"/>
    <mergeCell ref="L148:M148"/>
    <mergeCell ref="A153:B153"/>
    <mergeCell ref="C153:E153"/>
    <mergeCell ref="H153:I153"/>
    <mergeCell ref="J153:K153"/>
    <mergeCell ref="L153:M153"/>
    <mergeCell ref="A154:B154"/>
    <mergeCell ref="C154:E154"/>
    <mergeCell ref="H154:I154"/>
    <mergeCell ref="J154:K154"/>
    <mergeCell ref="L154:M154"/>
    <mergeCell ref="A151:B151"/>
    <mergeCell ref="C151:E151"/>
    <mergeCell ref="H151:I151"/>
    <mergeCell ref="J151:K151"/>
    <mergeCell ref="L151:M151"/>
    <mergeCell ref="A152:B152"/>
    <mergeCell ref="C152:E152"/>
    <mergeCell ref="H152:I152"/>
    <mergeCell ref="J152:K152"/>
    <mergeCell ref="L152:M152"/>
    <mergeCell ref="A157:B157"/>
    <mergeCell ref="C157:E157"/>
    <mergeCell ref="H157:I157"/>
    <mergeCell ref="J157:K157"/>
    <mergeCell ref="L157:M157"/>
    <mergeCell ref="A158:B158"/>
    <mergeCell ref="C158:E158"/>
    <mergeCell ref="H158:I158"/>
    <mergeCell ref="J158:K158"/>
    <mergeCell ref="L158:M158"/>
    <mergeCell ref="A155:B155"/>
    <mergeCell ref="C155:E155"/>
    <mergeCell ref="H155:I155"/>
    <mergeCell ref="J155:K155"/>
    <mergeCell ref="L155:M155"/>
    <mergeCell ref="A156:B156"/>
    <mergeCell ref="C156:E156"/>
    <mergeCell ref="H156:I156"/>
    <mergeCell ref="J156:K156"/>
    <mergeCell ref="L156:M156"/>
    <mergeCell ref="A161:B161"/>
    <mergeCell ref="C161:E161"/>
    <mergeCell ref="H161:I161"/>
    <mergeCell ref="J161:K161"/>
    <mergeCell ref="L161:M161"/>
    <mergeCell ref="A162:B162"/>
    <mergeCell ref="C162:E162"/>
    <mergeCell ref="H162:I162"/>
    <mergeCell ref="J162:K162"/>
    <mergeCell ref="L162:M162"/>
    <mergeCell ref="A159:B159"/>
    <mergeCell ref="C159:E159"/>
    <mergeCell ref="H159:I159"/>
    <mergeCell ref="J159:K159"/>
    <mergeCell ref="L159:M159"/>
    <mergeCell ref="A160:B160"/>
    <mergeCell ref="C160:E160"/>
    <mergeCell ref="H160:I160"/>
    <mergeCell ref="J160:K160"/>
    <mergeCell ref="L160:M160"/>
    <mergeCell ref="A165:B165"/>
    <mergeCell ref="C165:E165"/>
    <mergeCell ref="H165:I165"/>
    <mergeCell ref="J165:K165"/>
    <mergeCell ref="L165:M165"/>
    <mergeCell ref="A166:B166"/>
    <mergeCell ref="C166:E166"/>
    <mergeCell ref="H166:I166"/>
    <mergeCell ref="J166:K166"/>
    <mergeCell ref="L166:M166"/>
    <mergeCell ref="A163:B163"/>
    <mergeCell ref="C163:E163"/>
    <mergeCell ref="H163:I163"/>
    <mergeCell ref="J163:K163"/>
    <mergeCell ref="L163:M163"/>
    <mergeCell ref="A164:B164"/>
    <mergeCell ref="C164:E164"/>
    <mergeCell ref="H164:I164"/>
    <mergeCell ref="J164:K164"/>
    <mergeCell ref="L164:M164"/>
    <mergeCell ref="A169:B169"/>
    <mergeCell ref="C169:E169"/>
    <mergeCell ref="H169:I169"/>
    <mergeCell ref="J169:K169"/>
    <mergeCell ref="L169:M169"/>
    <mergeCell ref="A170:B170"/>
    <mergeCell ref="C170:E170"/>
    <mergeCell ref="H170:I170"/>
    <mergeCell ref="J170:K170"/>
    <mergeCell ref="L170:M170"/>
    <mergeCell ref="A167:B167"/>
    <mergeCell ref="C167:E167"/>
    <mergeCell ref="H167:I167"/>
    <mergeCell ref="J167:K167"/>
    <mergeCell ref="L167:M167"/>
    <mergeCell ref="A168:B168"/>
    <mergeCell ref="C168:E168"/>
    <mergeCell ref="H168:I168"/>
    <mergeCell ref="J168:K168"/>
    <mergeCell ref="L168:M168"/>
    <mergeCell ref="A173:B173"/>
    <mergeCell ref="C173:E173"/>
    <mergeCell ref="H173:I173"/>
    <mergeCell ref="J173:K173"/>
    <mergeCell ref="L173:M173"/>
    <mergeCell ref="A174:B174"/>
    <mergeCell ref="C174:E174"/>
    <mergeCell ref="H174:I174"/>
    <mergeCell ref="J174:K174"/>
    <mergeCell ref="L174:M174"/>
    <mergeCell ref="A171:B171"/>
    <mergeCell ref="C171:E171"/>
    <mergeCell ref="H171:I171"/>
    <mergeCell ref="J171:K171"/>
    <mergeCell ref="L171:M171"/>
    <mergeCell ref="A172:B172"/>
    <mergeCell ref="C172:E172"/>
    <mergeCell ref="H172:I172"/>
    <mergeCell ref="J172:K172"/>
    <mergeCell ref="L172:M172"/>
    <mergeCell ref="A177:B177"/>
    <mergeCell ref="C177:E177"/>
    <mergeCell ref="H177:I177"/>
    <mergeCell ref="J177:K177"/>
    <mergeCell ref="L177:M177"/>
    <mergeCell ref="A178:B178"/>
    <mergeCell ref="C178:E178"/>
    <mergeCell ref="H178:I178"/>
    <mergeCell ref="J178:K178"/>
    <mergeCell ref="L178:M178"/>
    <mergeCell ref="A175:B175"/>
    <mergeCell ref="C175:E175"/>
    <mergeCell ref="H175:I175"/>
    <mergeCell ref="J175:K175"/>
    <mergeCell ref="L175:M175"/>
    <mergeCell ref="A176:B176"/>
    <mergeCell ref="C176:E176"/>
    <mergeCell ref="H176:I176"/>
    <mergeCell ref="J176:K176"/>
    <mergeCell ref="L176:M176"/>
    <mergeCell ref="A181:B181"/>
    <mergeCell ref="C181:E181"/>
    <mergeCell ref="H181:I181"/>
    <mergeCell ref="J181:K181"/>
    <mergeCell ref="L181:M181"/>
    <mergeCell ref="A182:B182"/>
    <mergeCell ref="C182:E182"/>
    <mergeCell ref="H182:I182"/>
    <mergeCell ref="J182:K182"/>
    <mergeCell ref="L182:M182"/>
    <mergeCell ref="A179:B179"/>
    <mergeCell ref="C179:E179"/>
    <mergeCell ref="H179:I179"/>
    <mergeCell ref="J179:K179"/>
    <mergeCell ref="L179:M179"/>
    <mergeCell ref="A180:B180"/>
    <mergeCell ref="C180:E180"/>
    <mergeCell ref="H180:I180"/>
    <mergeCell ref="J180:K180"/>
    <mergeCell ref="L180:M180"/>
    <mergeCell ref="A185:B185"/>
    <mergeCell ref="C185:E185"/>
    <mergeCell ref="H185:I185"/>
    <mergeCell ref="J185:K185"/>
    <mergeCell ref="L185:M185"/>
    <mergeCell ref="A186:B186"/>
    <mergeCell ref="C186:E186"/>
    <mergeCell ref="H186:I186"/>
    <mergeCell ref="J186:K186"/>
    <mergeCell ref="L186:M186"/>
    <mergeCell ref="A183:B183"/>
    <mergeCell ref="C183:E183"/>
    <mergeCell ref="H183:I183"/>
    <mergeCell ref="J183:K183"/>
    <mergeCell ref="L183:M183"/>
    <mergeCell ref="A184:B184"/>
    <mergeCell ref="C184:E184"/>
    <mergeCell ref="H184:I184"/>
    <mergeCell ref="J184:K184"/>
    <mergeCell ref="L184:M184"/>
    <mergeCell ref="A189:B189"/>
    <mergeCell ref="C189:E189"/>
    <mergeCell ref="H189:I189"/>
    <mergeCell ref="J189:K189"/>
    <mergeCell ref="L189:M189"/>
    <mergeCell ref="A190:B190"/>
    <mergeCell ref="C190:E190"/>
    <mergeCell ref="H190:I190"/>
    <mergeCell ref="J190:K190"/>
    <mergeCell ref="L190:M190"/>
    <mergeCell ref="A187:B187"/>
    <mergeCell ref="C187:E187"/>
    <mergeCell ref="H187:I187"/>
    <mergeCell ref="J187:K187"/>
    <mergeCell ref="L187:M187"/>
    <mergeCell ref="A188:B188"/>
    <mergeCell ref="C188:E188"/>
    <mergeCell ref="H188:I188"/>
    <mergeCell ref="J188:K188"/>
    <mergeCell ref="L188:M188"/>
    <mergeCell ref="A193:B193"/>
    <mergeCell ref="C193:E193"/>
    <mergeCell ref="H193:I193"/>
    <mergeCell ref="J193:K193"/>
    <mergeCell ref="L193:M193"/>
    <mergeCell ref="A194:B194"/>
    <mergeCell ref="C194:E194"/>
    <mergeCell ref="H194:I194"/>
    <mergeCell ref="J194:K194"/>
    <mergeCell ref="L194:M194"/>
    <mergeCell ref="A191:B191"/>
    <mergeCell ref="C191:E191"/>
    <mergeCell ref="H191:I191"/>
    <mergeCell ref="J191:K191"/>
    <mergeCell ref="L191:M191"/>
    <mergeCell ref="A192:B192"/>
    <mergeCell ref="C192:E192"/>
    <mergeCell ref="H192:I192"/>
    <mergeCell ref="J192:K192"/>
    <mergeCell ref="L192:M192"/>
    <mergeCell ref="A197:B197"/>
    <mergeCell ref="C197:E197"/>
    <mergeCell ref="H197:I197"/>
    <mergeCell ref="J197:K197"/>
    <mergeCell ref="L197:M197"/>
    <mergeCell ref="A198:B198"/>
    <mergeCell ref="C198:E198"/>
    <mergeCell ref="H198:I198"/>
    <mergeCell ref="J198:K198"/>
    <mergeCell ref="L198:M198"/>
    <mergeCell ref="A195:B195"/>
    <mergeCell ref="C195:E195"/>
    <mergeCell ref="H195:I195"/>
    <mergeCell ref="J195:K195"/>
    <mergeCell ref="L195:M195"/>
    <mergeCell ref="A196:B196"/>
    <mergeCell ref="C196:E196"/>
    <mergeCell ref="H196:I196"/>
    <mergeCell ref="J196:K196"/>
    <mergeCell ref="L196:M196"/>
    <mergeCell ref="A201:B201"/>
    <mergeCell ref="C201:E201"/>
    <mergeCell ref="H201:I201"/>
    <mergeCell ref="J201:K201"/>
    <mergeCell ref="L201:M201"/>
    <mergeCell ref="A202:B202"/>
    <mergeCell ref="C202:E202"/>
    <mergeCell ref="H202:I202"/>
    <mergeCell ref="J202:K202"/>
    <mergeCell ref="L202:M202"/>
    <mergeCell ref="A199:B199"/>
    <mergeCell ref="C199:E199"/>
    <mergeCell ref="H199:I199"/>
    <mergeCell ref="J199:K199"/>
    <mergeCell ref="L199:M199"/>
    <mergeCell ref="A200:B200"/>
    <mergeCell ref="C200:E200"/>
    <mergeCell ref="H200:I200"/>
    <mergeCell ref="J200:K200"/>
    <mergeCell ref="L200:M200"/>
    <mergeCell ref="A205:B205"/>
    <mergeCell ref="C205:E205"/>
    <mergeCell ref="H205:I205"/>
    <mergeCell ref="J205:K205"/>
    <mergeCell ref="L205:M205"/>
    <mergeCell ref="A206:B206"/>
    <mergeCell ref="C206:E206"/>
    <mergeCell ref="H206:I206"/>
    <mergeCell ref="J206:K206"/>
    <mergeCell ref="L206:M206"/>
    <mergeCell ref="A203:B203"/>
    <mergeCell ref="C203:E203"/>
    <mergeCell ref="H203:I203"/>
    <mergeCell ref="J203:K203"/>
    <mergeCell ref="L203:M203"/>
    <mergeCell ref="A204:B204"/>
    <mergeCell ref="C204:E204"/>
    <mergeCell ref="H204:I204"/>
    <mergeCell ref="J204:K204"/>
    <mergeCell ref="L204:M204"/>
    <mergeCell ref="A209:B209"/>
    <mergeCell ref="C209:E209"/>
    <mergeCell ref="H209:I209"/>
    <mergeCell ref="J209:K209"/>
    <mergeCell ref="L209:M209"/>
    <mergeCell ref="A210:B210"/>
    <mergeCell ref="C210:E210"/>
    <mergeCell ref="H210:I210"/>
    <mergeCell ref="J210:K210"/>
    <mergeCell ref="L210:M210"/>
    <mergeCell ref="A207:B207"/>
    <mergeCell ref="C207:E207"/>
    <mergeCell ref="H207:I207"/>
    <mergeCell ref="J207:K207"/>
    <mergeCell ref="L207:M207"/>
    <mergeCell ref="A208:B208"/>
    <mergeCell ref="C208:E208"/>
    <mergeCell ref="H208:I208"/>
    <mergeCell ref="J208:K208"/>
    <mergeCell ref="L208:M208"/>
    <mergeCell ref="A213:B213"/>
    <mergeCell ref="C213:E213"/>
    <mergeCell ref="H213:I213"/>
    <mergeCell ref="J213:K213"/>
    <mergeCell ref="L213:M213"/>
    <mergeCell ref="A214:B214"/>
    <mergeCell ref="C214:E214"/>
    <mergeCell ref="H214:I214"/>
    <mergeCell ref="J214:K214"/>
    <mergeCell ref="L214:M214"/>
    <mergeCell ref="A211:B211"/>
    <mergeCell ref="C211:E211"/>
    <mergeCell ref="H211:I211"/>
    <mergeCell ref="J211:K211"/>
    <mergeCell ref="L211:M211"/>
    <mergeCell ref="A212:B212"/>
    <mergeCell ref="C212:E212"/>
    <mergeCell ref="H212:I212"/>
    <mergeCell ref="J212:K212"/>
    <mergeCell ref="L212:M212"/>
    <mergeCell ref="A217:B217"/>
    <mergeCell ref="C217:E217"/>
    <mergeCell ref="H217:I217"/>
    <mergeCell ref="J217:K217"/>
    <mergeCell ref="L217:M217"/>
    <mergeCell ref="A218:B218"/>
    <mergeCell ref="C218:E218"/>
    <mergeCell ref="H218:I218"/>
    <mergeCell ref="J218:K218"/>
    <mergeCell ref="L218:M218"/>
    <mergeCell ref="A215:B215"/>
    <mergeCell ref="C215:E215"/>
    <mergeCell ref="H215:I215"/>
    <mergeCell ref="J215:K215"/>
    <mergeCell ref="L215:M215"/>
    <mergeCell ref="A216:B216"/>
    <mergeCell ref="C216:E216"/>
    <mergeCell ref="H216:I216"/>
    <mergeCell ref="J216:K216"/>
    <mergeCell ref="L216:M216"/>
    <mergeCell ref="A221:B221"/>
    <mergeCell ref="C221:E221"/>
    <mergeCell ref="H221:I221"/>
    <mergeCell ref="J221:K221"/>
    <mergeCell ref="L221:M221"/>
    <mergeCell ref="A222:B222"/>
    <mergeCell ref="C222:E222"/>
    <mergeCell ref="H222:I222"/>
    <mergeCell ref="J222:K222"/>
    <mergeCell ref="L222:M222"/>
    <mergeCell ref="A219:B219"/>
    <mergeCell ref="C219:E219"/>
    <mergeCell ref="H219:I219"/>
    <mergeCell ref="J219:K219"/>
    <mergeCell ref="L219:M219"/>
    <mergeCell ref="A220:B220"/>
    <mergeCell ref="C220:E220"/>
    <mergeCell ref="H220:I220"/>
    <mergeCell ref="J220:K220"/>
    <mergeCell ref="L220:M220"/>
    <mergeCell ref="A225:B225"/>
    <mergeCell ref="C225:E225"/>
    <mergeCell ref="H225:I225"/>
    <mergeCell ref="J225:K225"/>
    <mergeCell ref="L225:M225"/>
    <mergeCell ref="A226:B226"/>
    <mergeCell ref="C226:E226"/>
    <mergeCell ref="H226:I226"/>
    <mergeCell ref="J226:K226"/>
    <mergeCell ref="L226:M226"/>
    <mergeCell ref="A223:B223"/>
    <mergeCell ref="C223:E223"/>
    <mergeCell ref="H223:I223"/>
    <mergeCell ref="J223:K223"/>
    <mergeCell ref="L223:M223"/>
    <mergeCell ref="A224:B224"/>
    <mergeCell ref="C224:E224"/>
    <mergeCell ref="H224:I224"/>
    <mergeCell ref="J224:K224"/>
    <mergeCell ref="L224:M224"/>
    <mergeCell ref="A229:B229"/>
    <mergeCell ref="C229:E229"/>
    <mergeCell ref="H229:I229"/>
    <mergeCell ref="J229:K229"/>
    <mergeCell ref="L229:M229"/>
    <mergeCell ref="A230:B230"/>
    <mergeCell ref="C230:E230"/>
    <mergeCell ref="H230:I230"/>
    <mergeCell ref="J230:K230"/>
    <mergeCell ref="L230:M230"/>
    <mergeCell ref="A227:B227"/>
    <mergeCell ref="C227:E227"/>
    <mergeCell ref="H227:I227"/>
    <mergeCell ref="J227:K227"/>
    <mergeCell ref="L227:M227"/>
    <mergeCell ref="A228:B228"/>
    <mergeCell ref="C228:E228"/>
    <mergeCell ref="H228:I228"/>
    <mergeCell ref="J228:K228"/>
    <mergeCell ref="L228:M228"/>
    <mergeCell ref="A233:B233"/>
    <mergeCell ref="C233:E233"/>
    <mergeCell ref="H233:I233"/>
    <mergeCell ref="J233:K233"/>
    <mergeCell ref="L233:M233"/>
    <mergeCell ref="A234:B234"/>
    <mergeCell ref="C234:E234"/>
    <mergeCell ref="H234:I234"/>
    <mergeCell ref="J234:K234"/>
    <mergeCell ref="L234:M234"/>
    <mergeCell ref="A231:B231"/>
    <mergeCell ref="C231:E231"/>
    <mergeCell ref="H231:I231"/>
    <mergeCell ref="J231:K231"/>
    <mergeCell ref="L231:M231"/>
    <mergeCell ref="A232:B232"/>
    <mergeCell ref="C232:E232"/>
    <mergeCell ref="H232:I232"/>
    <mergeCell ref="J232:K232"/>
    <mergeCell ref="L232:M232"/>
    <mergeCell ref="A237:B237"/>
    <mergeCell ref="C237:E237"/>
    <mergeCell ref="H237:I237"/>
    <mergeCell ref="J237:K237"/>
    <mergeCell ref="L237:M237"/>
    <mergeCell ref="A238:B238"/>
    <mergeCell ref="C238:E238"/>
    <mergeCell ref="H238:I238"/>
    <mergeCell ref="J238:K238"/>
    <mergeCell ref="L238:M238"/>
    <mergeCell ref="A235:B235"/>
    <mergeCell ref="C235:E235"/>
    <mergeCell ref="H235:I235"/>
    <mergeCell ref="J235:K235"/>
    <mergeCell ref="L235:M235"/>
    <mergeCell ref="A236:B236"/>
    <mergeCell ref="C236:E236"/>
    <mergeCell ref="H236:I236"/>
    <mergeCell ref="J236:K236"/>
    <mergeCell ref="L236:M236"/>
    <mergeCell ref="A241:B241"/>
    <mergeCell ref="C241:E241"/>
    <mergeCell ref="H241:I241"/>
    <mergeCell ref="J241:K241"/>
    <mergeCell ref="L241:M241"/>
    <mergeCell ref="A242:B242"/>
    <mergeCell ref="C242:E242"/>
    <mergeCell ref="H242:I242"/>
    <mergeCell ref="J242:K242"/>
    <mergeCell ref="L242:M242"/>
    <mergeCell ref="A239:B239"/>
    <mergeCell ref="C239:E239"/>
    <mergeCell ref="H239:I239"/>
    <mergeCell ref="J239:K239"/>
    <mergeCell ref="L239:M239"/>
    <mergeCell ref="A240:B240"/>
    <mergeCell ref="C240:E240"/>
    <mergeCell ref="H240:I240"/>
    <mergeCell ref="J240:K240"/>
    <mergeCell ref="L240:M240"/>
    <mergeCell ref="A245:B245"/>
    <mergeCell ref="C245:E245"/>
    <mergeCell ref="H245:I245"/>
    <mergeCell ref="J245:K245"/>
    <mergeCell ref="L245:M245"/>
    <mergeCell ref="A246:B246"/>
    <mergeCell ref="C246:E246"/>
    <mergeCell ref="H246:I246"/>
    <mergeCell ref="J246:K246"/>
    <mergeCell ref="L246:M246"/>
    <mergeCell ref="A243:B243"/>
    <mergeCell ref="C243:E243"/>
    <mergeCell ref="H243:I243"/>
    <mergeCell ref="J243:K243"/>
    <mergeCell ref="L243:M243"/>
    <mergeCell ref="A244:B244"/>
    <mergeCell ref="C244:E244"/>
    <mergeCell ref="H244:I244"/>
    <mergeCell ref="J244:K244"/>
    <mergeCell ref="L244:M244"/>
    <mergeCell ref="A249:B249"/>
    <mergeCell ref="C249:E249"/>
    <mergeCell ref="H249:I249"/>
    <mergeCell ref="J249:K249"/>
    <mergeCell ref="L249:M249"/>
    <mergeCell ref="A250:B250"/>
    <mergeCell ref="C250:E250"/>
    <mergeCell ref="H250:I250"/>
    <mergeCell ref="J250:K250"/>
    <mergeCell ref="L250:M250"/>
    <mergeCell ref="A247:B247"/>
    <mergeCell ref="C247:E247"/>
    <mergeCell ref="H247:I247"/>
    <mergeCell ref="J247:K247"/>
    <mergeCell ref="L247:M247"/>
    <mergeCell ref="A248:B248"/>
    <mergeCell ref="C248:E248"/>
    <mergeCell ref="H248:I248"/>
    <mergeCell ref="J248:K248"/>
    <mergeCell ref="L248:M248"/>
    <mergeCell ref="A253:B253"/>
    <mergeCell ref="C253:E253"/>
    <mergeCell ref="H253:I253"/>
    <mergeCell ref="J253:K253"/>
    <mergeCell ref="L253:M253"/>
    <mergeCell ref="A254:B254"/>
    <mergeCell ref="C254:E254"/>
    <mergeCell ref="H254:I254"/>
    <mergeCell ref="J254:K254"/>
    <mergeCell ref="L254:M254"/>
    <mergeCell ref="A251:B251"/>
    <mergeCell ref="C251:E251"/>
    <mergeCell ref="H251:I251"/>
    <mergeCell ref="J251:K251"/>
    <mergeCell ref="L251:M251"/>
    <mergeCell ref="A252:B252"/>
    <mergeCell ref="C252:E252"/>
    <mergeCell ref="H252:I252"/>
    <mergeCell ref="J252:K252"/>
    <mergeCell ref="L252:M252"/>
    <mergeCell ref="A257:B257"/>
    <mergeCell ref="C257:E257"/>
    <mergeCell ref="H257:I257"/>
    <mergeCell ref="J257:K257"/>
    <mergeCell ref="L257:M257"/>
    <mergeCell ref="A258:B258"/>
    <mergeCell ref="C258:E258"/>
    <mergeCell ref="H258:I258"/>
    <mergeCell ref="J258:K258"/>
    <mergeCell ref="L258:M258"/>
    <mergeCell ref="A255:B255"/>
    <mergeCell ref="C255:E255"/>
    <mergeCell ref="H255:I255"/>
    <mergeCell ref="J255:K255"/>
    <mergeCell ref="L255:M255"/>
    <mergeCell ref="A256:B256"/>
    <mergeCell ref="C256:E256"/>
    <mergeCell ref="H256:I256"/>
    <mergeCell ref="J256:K256"/>
    <mergeCell ref="L256:M256"/>
    <mergeCell ref="A261:B261"/>
    <mergeCell ref="C261:E261"/>
    <mergeCell ref="H261:I261"/>
    <mergeCell ref="J261:K261"/>
    <mergeCell ref="L261:M261"/>
    <mergeCell ref="A262:B262"/>
    <mergeCell ref="C262:E262"/>
    <mergeCell ref="H262:I262"/>
    <mergeCell ref="J262:K262"/>
    <mergeCell ref="L262:M262"/>
    <mergeCell ref="A259:B259"/>
    <mergeCell ref="C259:E259"/>
    <mergeCell ref="H259:I259"/>
    <mergeCell ref="J259:K259"/>
    <mergeCell ref="L259:M259"/>
    <mergeCell ref="A260:B260"/>
    <mergeCell ref="C260:E260"/>
    <mergeCell ref="H260:I260"/>
    <mergeCell ref="J260:K260"/>
    <mergeCell ref="L260:M260"/>
    <mergeCell ref="A267:M267"/>
    <mergeCell ref="A268:M268"/>
    <mergeCell ref="A269:M269"/>
    <mergeCell ref="A270:M270"/>
    <mergeCell ref="A271:M271"/>
    <mergeCell ref="A272:M272"/>
    <mergeCell ref="A265:B265"/>
    <mergeCell ref="C265:E265"/>
    <mergeCell ref="H265:I265"/>
    <mergeCell ref="J265:K265"/>
    <mergeCell ref="L265:M265"/>
    <mergeCell ref="A266:K266"/>
    <mergeCell ref="L266:M266"/>
    <mergeCell ref="A263:B263"/>
    <mergeCell ref="C263:E263"/>
    <mergeCell ref="H263:I263"/>
    <mergeCell ref="J263:K263"/>
    <mergeCell ref="L263:M263"/>
    <mergeCell ref="A264:B264"/>
    <mergeCell ref="C264:E264"/>
    <mergeCell ref="H264:I264"/>
    <mergeCell ref="J264:K264"/>
    <mergeCell ref="L264:M264"/>
  </mergeCells>
  <pageMargins left="0" right="0" top="0" bottom="0" header="0.5" footer="0.5"/>
  <pageSetup paperSize="0" firstPageNumber="4294967295" orientation="portrait" horizontalDpi="0" verticalDpi="0" copies="0"/>
  <headerFooter alignWithMargins="0">
    <oddFooter>&amp;CСтраница &amp;С из &amp;К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Расходы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Г.С. ФЭО</dc:creator>
  <cp:lastModifiedBy>Юрист</cp:lastModifiedBy>
  <dcterms:created xsi:type="dcterms:W3CDTF">2020-02-26T11:11:14Z</dcterms:created>
  <dcterms:modified xsi:type="dcterms:W3CDTF">2020-02-28T11:39:45Z</dcterms:modified>
</cp:coreProperties>
</file>