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2120" windowHeight="8700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 " sheetId="6" r:id="rId6"/>
  </sheets>
  <definedNames>
    <definedName name="_xlnm._FilterDatabase" localSheetId="2" hidden="1">'прил.3'!$A$9:$I$319</definedName>
    <definedName name="Z_72E271AC_85C0_42E8_ADA1_BE710B500E88_.wvu.PrintArea" localSheetId="3" hidden="1">'прил.4'!$A$1:$F$42</definedName>
    <definedName name="Z_72E271AC_85C0_42E8_ADA1_BE710B500E88_.wvu.PrintTitles" localSheetId="3" hidden="1">'прил.4'!$12:$12</definedName>
    <definedName name="Z_72E271AC_85C0_42E8_ADA1_BE710B500E88_.wvu.Rows" localSheetId="3" hidden="1">'прил.4'!#REF!,'прил.4'!#REF!,'прил.4'!$33:$33</definedName>
    <definedName name="_xlnm.Print_Titles" localSheetId="3">'прил.4'!$12:$12</definedName>
    <definedName name="_xlnm.Print_Area" localSheetId="0">'прил.1'!$A$1:$E$85</definedName>
    <definedName name="_xlnm.Print_Area" localSheetId="1">'прил.2'!$A$1:$E$83</definedName>
    <definedName name="_xlnm.Print_Area" localSheetId="2">'прил.3'!$A$1:$I$319</definedName>
    <definedName name="_xlnm.Print_Area" localSheetId="3">'прил.4'!$A$1:$F$42</definedName>
    <definedName name="_xlnm.Print_Area" localSheetId="5">'прил.6 '!$A$1:$E$21</definedName>
  </definedNames>
  <calcPr fullCalcOnLoad="1"/>
</workbook>
</file>

<file path=xl/sharedStrings.xml><?xml version="1.0" encoding="utf-8"?>
<sst xmlns="http://schemas.openxmlformats.org/spreadsheetml/2006/main" count="2344" uniqueCount="532">
  <si>
    <t>Мобилизационная и вневойсковая подготовка</t>
  </si>
  <si>
    <t>Приложение №  3</t>
  </si>
  <si>
    <t xml:space="preserve">по ведомственной структуре расходов </t>
  </si>
  <si>
    <t>Наименование расходов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</si>
  <si>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</si>
  <si>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</si>
  <si>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</si>
  <si>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</si>
  <si>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</si>
  <si>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</si>
  <si>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</t>
  </si>
  <si>
    <t>Раздел</t>
  </si>
  <si>
    <t>Подраздел</t>
  </si>
  <si>
    <t>01</t>
  </si>
  <si>
    <t>03</t>
  </si>
  <si>
    <t>02</t>
  </si>
  <si>
    <t>04</t>
  </si>
  <si>
    <t>05</t>
  </si>
  <si>
    <t>08</t>
  </si>
  <si>
    <t>10</t>
  </si>
  <si>
    <t>07</t>
  </si>
  <si>
    <t>09</t>
  </si>
  <si>
    <t>Приложение № 4</t>
  </si>
  <si>
    <t xml:space="preserve">по разделам, подразделам функциональной классификации расходов </t>
  </si>
  <si>
    <t>Наименование показателя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</si>
  <si>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</si>
  <si>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</si>
  <si>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</si>
  <si>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</si>
  <si>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</si>
  <si>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Бюджетные ассигнования</t>
  </si>
  <si>
    <t>Результат исполнения, %</t>
  </si>
  <si>
    <t xml:space="preserve">ИТОГО БЮДЖЕТ ПОСЕЛЕНИЯ </t>
  </si>
  <si>
    <t>Национальная безопасность и правоохранительная деятельность</t>
  </si>
  <si>
    <t>ППП</t>
  </si>
  <si>
    <t>КОСГУ</t>
  </si>
  <si>
    <t>1</t>
  </si>
  <si>
    <t>2</t>
  </si>
  <si>
    <t>3</t>
  </si>
  <si>
    <t>4</t>
  </si>
  <si>
    <t>5</t>
  </si>
  <si>
    <t>6</t>
  </si>
  <si>
    <t>Общеэкономические вопросы</t>
  </si>
  <si>
    <t>Национальная экономика</t>
  </si>
  <si>
    <t>Другие вопросы в области жилищно-коммунального хозяйства</t>
  </si>
  <si>
    <t>ИТОГО</t>
  </si>
  <si>
    <t>Приложение 5</t>
  </si>
  <si>
    <t>Единый налог на вмененный доход для отдельных видов деятельности</t>
  </si>
  <si>
    <t>Связь и информатика</t>
  </si>
  <si>
    <t>Культура,кинематография</t>
  </si>
  <si>
    <t>13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</si>
  <si>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</si>
  <si>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</si>
  <si>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Код по КИВФ</t>
  </si>
  <si>
    <t xml:space="preserve"> </t>
  </si>
  <si>
    <t>% исп.</t>
  </si>
  <si>
    <t>8</t>
  </si>
  <si>
    <t>510</t>
  </si>
  <si>
    <t>610</t>
  </si>
  <si>
    <t xml:space="preserve"> Изменение прочих остатков денежных средств на счетах по учету средств бюджета</t>
  </si>
  <si>
    <t>Увеличение/уменьшение остатков финансовых резервов бюджетов</t>
  </si>
  <si>
    <t>Увеличение/уменьшение прочих остатков денежных средств бюджетов</t>
  </si>
  <si>
    <t xml:space="preserve"> 01050201100000  </t>
  </si>
  <si>
    <t xml:space="preserve">Исполнено           </t>
  </si>
  <si>
    <t>14</t>
  </si>
  <si>
    <t>Органы юстиции</t>
  </si>
  <si>
    <t>Другие вопросы в облсати национальной безопасности и правоохранительной деятельности</t>
  </si>
  <si>
    <t>Дорожное хозяйство (дорожные фонды)</t>
  </si>
  <si>
    <t>Социальная политика</t>
  </si>
  <si>
    <t>% исполнения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</si>
  <si>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</si>
  <si>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</si>
  <si>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</si>
  <si>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</si>
  <si>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</si>
  <si>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</si>
  <si>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</si>
  <si>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</si>
  <si>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</si>
  <si>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</si>
  <si>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</si>
  <si>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</si>
  <si>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</si>
  <si>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</si>
  <si>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1</t>
  </si>
  <si>
    <t>Дотации бюджетам на поддержку мер по обеспечению сбалансированности бюджетов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</si>
  <si>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</si>
  <si>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</si>
  <si>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Иные бюджетные ассигнования</t>
  </si>
  <si>
    <t>Пенсионное обеспечение</t>
  </si>
  <si>
    <t>Социальное обеспечение и иные выплаты населению</t>
  </si>
  <si>
    <t>Всего источников внутреннего финансирования дефицита бюджета: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</si>
  <si>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</si>
  <si>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</si>
  <si>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</si>
  <si>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</si>
  <si>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</si>
  <si>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</si>
  <si>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</si>
  <si>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</si>
  <si>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</si>
  <si>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</t>
  </si>
  <si>
    <t>Прочие доходы от оказания платных услуг (работ)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</si>
  <si>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</si>
  <si>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</si>
  <si>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</si>
  <si>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</si>
  <si>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Утвержденные бюджетные назначения</t>
  </si>
  <si>
    <t>Исполнено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</si>
  <si>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</si>
  <si>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</si>
  <si>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</si>
  <si>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</si>
  <si>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</si>
  <si>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Приложение2</t>
  </si>
  <si>
    <t>ПРОЧИЕ НЕНАЛОГОВЫЕ ДОХОДЫ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</si>
  <si>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</si>
  <si>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</si>
  <si>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</si>
  <si>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</si>
  <si>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Закупка товаров, работ и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</si>
  <si>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</si>
  <si>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</si>
  <si>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</si>
  <si>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Вед</t>
  </si>
  <si>
    <t>Рз</t>
  </si>
  <si>
    <t>ПР</t>
  </si>
  <si>
    <t>ЦСР</t>
  </si>
  <si>
    <t>ВР</t>
  </si>
  <si>
    <t>0400000000</t>
  </si>
  <si>
    <t>0400274190</t>
  </si>
  <si>
    <t>0700000000</t>
  </si>
  <si>
    <t>0700100000</t>
  </si>
  <si>
    <t>Исполнение, %</t>
  </si>
  <si>
    <t>муниципального образования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</si>
  <si>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</si>
  <si>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</si>
  <si>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</si>
  <si>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</si>
  <si>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</si>
  <si>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</si>
  <si>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Невыясненные поступления, зачисляемые в бюджеты сельских поселений</t>
  </si>
  <si>
    <t>0700102030</t>
  </si>
  <si>
    <t>0700102040</t>
  </si>
  <si>
    <t>0100000000</t>
  </si>
  <si>
    <t>0700200000</t>
  </si>
  <si>
    <t>Субвенции местным бюджетам на выполнение передаваемых полномочий субъектов Российской Федерации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</si>
  <si>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</si>
  <si>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</si>
  <si>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06</t>
  </si>
  <si>
    <t>Охрана окружающей среды</t>
  </si>
  <si>
    <t>Другие вопросы в области охраны окружающей среды</t>
  </si>
  <si>
    <t>Наименование</t>
  </si>
  <si>
    <t>Расходы на обеспечение функций органов местного самоуправления</t>
  </si>
  <si>
    <t>0900100000</t>
  </si>
  <si>
    <t>0700500000</t>
  </si>
  <si>
    <t>00</t>
  </si>
  <si>
    <t>0200000000</t>
  </si>
  <si>
    <t>0500000000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</si>
  <si>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</si>
  <si>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</si>
  <si>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Исполнение судебных актов</t>
  </si>
  <si>
    <t>Фонд оплаты труда учреждений</t>
  </si>
  <si>
    <t>НАЦИОНАЛЬНАЯ ЭКОНОМИКА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</si>
  <si>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</si>
  <si>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</si>
  <si>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</si>
  <si>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</si>
  <si>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</si>
  <si>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0900000000</t>
  </si>
  <si>
    <t>Уточненный план, руб.</t>
  </si>
  <si>
    <t>Исполнение , руб.</t>
  </si>
  <si>
    <t xml:space="preserve">Доходы бюджета муниципального образования сельского поселения Мулымья за 2020 год по кодам классификации доходов бюджета </t>
  </si>
  <si>
    <t>Прочие дотации</t>
  </si>
  <si>
    <t>Прочие дотации бюджетам сельских поселений</t>
  </si>
  <si>
    <t>Прочие безвозмездные поступления в бюджеты сельских поселений</t>
  </si>
  <si>
    <t>Исполнения бюджета муниципального образования сельского поселения Мулымья за 2020 год по доходам, по кодам видов доходов, подвидов доходов, классификации операций сектора государственного управления, относящихся к доходам бюджета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</si>
  <si>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</si>
  <si>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</si>
  <si>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</si>
  <si>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Расходы бюджета муниципального образования сельское поселение Мулымья  за  2020 год </t>
  </si>
  <si>
    <t>Сельское хозяйство и рыболовство</t>
  </si>
  <si>
    <t>Расходы бюджета муниципального образования сельское поселение  Мулымья за  2020 год</t>
  </si>
  <si>
    <t>ОБЩЕГОСУДАРСТВЕННЫЕ ВОПРОСЫ</t>
  </si>
  <si>
    <t>0000000000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</si>
  <si>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</si>
  <si>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</si>
  <si>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Глава (высшее должностное лицо)муниципального образования</t>
  </si>
  <si>
    <t>100</t>
  </si>
  <si>
    <t>120</t>
  </si>
  <si>
    <t>Фонд оплаты труда государственных (муниципальных) органов</t>
  </si>
  <si>
    <t>121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</si>
  <si>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</si>
  <si>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</si>
  <si>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</si>
  <si>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540</t>
  </si>
  <si>
    <t xml:space="preserve">Основное мероприятие "Проведение выборов в органы местного самоуправления" </t>
  </si>
  <si>
    <t>0700600000</t>
  </si>
  <si>
    <t>Расходы на организационное и материально-техническое обеспечение подготовки и проведения муниципальных выборов</t>
  </si>
  <si>
    <t>0700679991</t>
  </si>
  <si>
    <t>800</t>
  </si>
  <si>
    <t>Специальные расходы</t>
  </si>
  <si>
    <t>880</t>
  </si>
  <si>
    <t>Основное мероприятие "Обеспечение социальных гарантий и компенсаций работникам администрации поселения"</t>
  </si>
  <si>
    <t xml:space="preserve">Прочие мероприятия органов местного самоуправления </t>
  </si>
  <si>
    <t>0700202400</t>
  </si>
  <si>
    <t>122</t>
  </si>
  <si>
    <t>Оплата работ, услуг</t>
  </si>
  <si>
    <t>Иные выплаты персоналу государственных (муниципальных) органов, за исключением фонда оплаты труда</t>
  </si>
  <si>
    <t xml:space="preserve">Основное мероприятие "Материально-техническое обеспечение администрации поселения" </t>
  </si>
  <si>
    <t>0700900000</t>
  </si>
  <si>
    <t>Прочие мероприятия органов местного самоуправления</t>
  </si>
  <si>
    <t>0700902400</t>
  </si>
  <si>
    <t>200</t>
  </si>
  <si>
    <t>240</t>
  </si>
  <si>
    <t>Увеличение стоимости материальных запасов</t>
  </si>
  <si>
    <t>244</t>
  </si>
  <si>
    <t>Поступление нефинансовых активов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</si>
  <si>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</si>
  <si>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</si>
  <si>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</si>
  <si>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</si>
  <si>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</si>
  <si>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</si>
  <si>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</si>
  <si>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</si>
  <si>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853</t>
  </si>
  <si>
    <t>Расходы на прочие мероприятия по управлению муниципальным имуществом</t>
  </si>
  <si>
    <t>0700970430</t>
  </si>
  <si>
    <t>Основное мероприятие "Проведение общероссийского голосования"</t>
  </si>
  <si>
    <t>070W000000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</si>
  <si>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</t>
  </si>
  <si>
    <t>070W058530</t>
  </si>
  <si>
    <t>Расходы на организационное и материально - техническое обеспечение подготовки и проведения выборов (голосований)</t>
  </si>
  <si>
    <t>070W079990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</si>
  <si>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</si>
  <si>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</si>
  <si>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Основное меропритяие "Обеспечение оплаты труда, гарантий и компенсаций для работников администрации поселения в соответствии с действующим законодательством"</t>
  </si>
  <si>
    <t>0800100000</t>
  </si>
  <si>
    <t xml:space="preserve">Расходы на обеспечение деятельности (оказание услуг) муниципальных учреждений </t>
  </si>
  <si>
    <t>0800100590</t>
  </si>
  <si>
    <t>Расходы на выплаты персоналу казенных учреждений</t>
  </si>
  <si>
    <t>110</t>
  </si>
  <si>
    <t>111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</si>
  <si>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</si>
  <si>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</si>
  <si>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</si>
  <si>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</si>
  <si>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Основное мероприятие "Обеспечение социальных гарантий и компенсаций работникам администрации (льготный проезд)"</t>
  </si>
  <si>
    <t>0800200000</t>
  </si>
  <si>
    <t>0800200590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</si>
  <si>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</si>
  <si>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</si>
  <si>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</si>
  <si>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 xml:space="preserve">Основное мероприятие "Материально-техническое обеспечение" </t>
  </si>
  <si>
    <t>0800700000</t>
  </si>
  <si>
    <t>0800700590</t>
  </si>
  <si>
    <t>Закупка товаров, работ, услуг в сфере информационно-коммуникационных технологий</t>
  </si>
  <si>
    <t>242</t>
  </si>
  <si>
    <t>НАЦИОНАЛЬНАЯ ОБОРОНА</t>
  </si>
  <si>
    <t xml:space="preserve">Основное мероприятие "Осуществление первичного воинского учета на территориях, где отсутствуют военные комиссариаты" </t>
  </si>
  <si>
    <t>0700400000</t>
  </si>
  <si>
    <t xml:space="preserve">Субвенция на осуществление первичного воинского уучета на территориях,где отсутствуют военные комиссариаты" </t>
  </si>
  <si>
    <t>0700451180</t>
  </si>
  <si>
    <t>НАЦИОНАЛЬНАЯ БЕЗОПАСНОСТЬ И ПРАВООХРАНИТЕЛЬНАЯ ДЕЯТЕЛЬНОСТЬ</t>
  </si>
  <si>
    <t xml:space="preserve">Основное мероприятие "Государственная регистрация актов гражданского состояния" </t>
  </si>
  <si>
    <t>0700300000</t>
  </si>
  <si>
    <t xml:space="preserve">Субвенция на осуществление переданных органам государственной власти субъектов РФ в соотвествии с п. 1 ст. 4 ФЗ от 15.11.1997 года №143-ФЗ " Об актах гражданского состояния" полномочий РФ на госудаственную регистрацию актов гражданского состояния" (фед. бюджет)  </t>
  </si>
  <si>
    <t>0700359300</t>
  </si>
  <si>
    <t xml:space="preserve">Субвенция на осуществление переданных органам государственной власти субъектов РФ в соотвествии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 </t>
  </si>
  <si>
    <t>07003D9300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</si>
  <si>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Мулымья на 2020-2025годы и на плановый период до 2030 года"</t>
  </si>
  <si>
    <t>0600000000</t>
  </si>
  <si>
    <t>Основное мероприятие "Проведение противопожарной пропаганды, обеспечение противопожарной защиты населения и объектов муниципальной собственности"</t>
  </si>
  <si>
    <t>0600200000</t>
  </si>
  <si>
    <t>0600202400</t>
  </si>
  <si>
    <t>Муниципальная программа "Профилактика экстремизма, гармонизация межэтнических и межкультурных отношений, укрепление толерантности и профилактики правонарушений в сельском поселении Мулымья на 2020 – 2025 года и на плановый период до 2030 года"</t>
  </si>
  <si>
    <t xml:space="preserve"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 </t>
  </si>
  <si>
    <t>0100300000</t>
  </si>
  <si>
    <t xml:space="preserve">Мероприятия по созданию условий для деятельности народных дружин </t>
  </si>
  <si>
    <t>0100382300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</si>
  <si>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</si>
  <si>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</si>
  <si>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создание условий для деятельности народных дружин</t>
  </si>
  <si>
    <t>0100392300</t>
  </si>
  <si>
    <t xml:space="preserve">Мероприятия по созданию условий для деятельности народных дружин (софинансирование) </t>
  </si>
  <si>
    <t>01003S2300</t>
  </si>
  <si>
    <t xml:space="preserve">Основное мероприятие "Организация общественных работ для временного трудоустройства не занятых трудовой деятельностью и безработных граждан" </t>
  </si>
  <si>
    <t>0800300000</t>
  </si>
  <si>
    <t xml:space="preserve">Расходы на реализацию мероприятий по содействию трудоустройству граждан 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</si>
  <si>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</si>
  <si>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</si>
  <si>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</si>
  <si>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года"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</si>
  <si>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</si>
  <si>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</si>
  <si>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(местный бюджет)</t>
  </si>
  <si>
    <t>0200274200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</si>
  <si>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</si>
  <si>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</si>
  <si>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Расходы на исполнение переданных полномочий по организации мероприятий при осуществлении деятельности по обращению с животными без владельцев (бюджет района)</t>
  </si>
  <si>
    <t>0200294200</t>
  </si>
  <si>
    <t>Субвенции бюджетам на выполнение передаваемых полномочий субъектов РФ</t>
  </si>
  <si>
    <t>0700184200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</si>
  <si>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</si>
  <si>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 xml:space="preserve">Основное мероприятие "Содержание, реконструкция, ремонт дорог и пешеходных зон" </t>
  </si>
  <si>
    <t>0400100000</t>
  </si>
  <si>
    <t xml:space="preserve">Расходы на ремонт и зимнее-летнее содержание дорог </t>
  </si>
  <si>
    <t>0400174190</t>
  </si>
  <si>
    <t>Расходы на ремонт автомобильных дорог общего пользования местного значения</t>
  </si>
  <si>
    <t>0400189190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</si>
  <si>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</si>
  <si>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</si>
  <si>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</si>
  <si>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</si>
  <si>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</si>
  <si>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</si>
  <si>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</si>
  <si>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</si>
  <si>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Основное мероприятие "Ремонт муниципальных жилых помещений"</t>
  </si>
  <si>
    <t>Расходы на капитальный ремонт государственного жилищного фонда субъектов РФ и муниципального жилищного фонда</t>
  </si>
  <si>
    <t>0900103520</t>
  </si>
  <si>
    <t>Основное мероприятие "Прочее благоустройство"</t>
  </si>
  <si>
    <t>0200300000</t>
  </si>
  <si>
    <t>Расходы на комплексное планирование и обустройство общественных пространств сельского поселения</t>
  </si>
  <si>
    <t>0200370990</t>
  </si>
  <si>
    <t>Расходы на мероприятия по благоустройству поселения</t>
  </si>
  <si>
    <t>0200376500</t>
  </si>
  <si>
    <t>Основное мероприятие "Проведение ежегодного конкурсного отбора проектов "Народный бюджет""</t>
  </si>
  <si>
    <t>0200400000</t>
  </si>
  <si>
    <t>0200476500</t>
  </si>
  <si>
    <t>Иные межбюджетные трансферты по благоустройству общественных и дворовых территорий поселений</t>
  </si>
  <si>
    <t>020F200000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</si>
  <si>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</si>
  <si>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020F255550</t>
  </si>
  <si>
    <t>Расходы по благоустройству общественных и дворовых территорий поселений</t>
  </si>
  <si>
    <t>020F295550</t>
  </si>
  <si>
    <t>Муниципальная программа "Развитие гражданского общества в сельском поселении Мулымья на 2020-2025 годы и на период до 2030 года</t>
  </si>
  <si>
    <t>0300000000</t>
  </si>
  <si>
    <t>"Основное мероприятие "Стимулирование развития практик инициативного бюджетирования"</t>
  </si>
  <si>
    <t>0300100000</t>
  </si>
  <si>
    <t>Мероприятия на содействие развитию исторических и иных местных традиций</t>
  </si>
  <si>
    <t>0300182420</t>
  </si>
  <si>
    <t xml:space="preserve">Софинансирование мероприятия на содействие развитию исторических и иных местных традиций </t>
  </si>
  <si>
    <t>03001S2420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</si>
  <si>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</si>
  <si>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 xml:space="preserve">Расходы на обеспечение функций органов местного самоуправления </t>
  </si>
  <si>
    <t>0700502040</t>
  </si>
  <si>
    <t>ОБРАЗОВАНИЕ</t>
  </si>
  <si>
    <t>Молодежная политика</t>
  </si>
  <si>
    <t>Муниципальная программа "Развитие культуры, молодежной политики, физической культуры и спорта в сельском поселении Мулымья на 2020 – 2025 года и на плановый период до 2030 года"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</si>
  <si>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</si>
  <si>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</si>
  <si>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организацию лагерей труда и отдыха</t>
  </si>
  <si>
    <t>0500270143</t>
  </si>
  <si>
    <t xml:space="preserve">Расходы по обеспечению переданных полномочий </t>
  </si>
  <si>
    <t>0700500540</t>
  </si>
  <si>
    <t>КУЛЬТУРА, КИНЕМАТОГРАФИЯ</t>
  </si>
  <si>
    <t>Основное мероприятие "Организация деятельности муниципального учреждения"</t>
  </si>
  <si>
    <t>0500100000</t>
  </si>
  <si>
    <t>0500100590</t>
  </si>
  <si>
    <t>300</t>
  </si>
  <si>
    <t>320</t>
  </si>
  <si>
    <t>321</t>
  </si>
  <si>
    <t>Расходы на проведение ремонтных работ</t>
  </si>
  <si>
    <t>0500170090</t>
  </si>
  <si>
    <t xml:space="preserve">Расходы направленные на исполнение целевых показателей и повышение оплаты труда работникаов муниципальных учреждений культуры </t>
  </si>
  <si>
    <t>0500172580</t>
  </si>
  <si>
    <t>Основное мероприятие "Развитие культурно-досуговой деятельности учреждения"</t>
  </si>
  <si>
    <t>0500400000</t>
  </si>
  <si>
    <t>Расходы на реализацию прочих расходов (мероприятий)</t>
  </si>
  <si>
    <t>0500470050</t>
  </si>
  <si>
    <t>СОЦИАЛЬНАЯ ПОЛИТИКА</t>
  </si>
  <si>
    <t xml:space="preserve">Основное мероприятие "Дополнительное пенсионное обеспечение отдельных категорий граждан" </t>
  </si>
  <si>
    <t>0701100000</t>
  </si>
  <si>
    <t>Социальные выплаты</t>
  </si>
  <si>
    <t>0701170220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</si>
  <si>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</si>
  <si>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</si>
  <si>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</si>
  <si>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</si>
  <si>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/>
  </si>
  <si>
    <t>Всего</t>
  </si>
  <si>
    <t>Источники   внутреннего финансирования дефицита бюджета муниципального образования сельское поселение Мулымья  за 2020 год по кодам групп, подгрупп, статей, видам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</si>
  <si>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Код по Бюджетной классификации</t>
  </si>
  <si>
    <t>Наименование дохода</t>
  </si>
  <si>
    <t>000 10000000 00 0000 000</t>
  </si>
  <si>
    <t>000 10100000 00 0000 000</t>
  </si>
  <si>
    <t>000 10102000 01 0000 110</t>
  </si>
  <si>
    <t>000 10102010 01 0000 110</t>
  </si>
  <si>
    <t>000 10102020 01 0000 110</t>
  </si>
  <si>
    <t>000 10102030 01 0000 110</t>
  </si>
  <si>
    <t>000 10300000 00 0000 000</t>
  </si>
  <si>
    <t>000 10302000 01 0000 110</t>
  </si>
  <si>
    <t>000 10302230 01 0000 110</t>
  </si>
  <si>
    <t>000 10302231 01 0000 110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</si>
  <si>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</si>
  <si>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000 10302240 01 0000 110</t>
  </si>
  <si>
    <t>000 10302241 01 0000 110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</si>
  <si>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</si>
  <si>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000 10302250 01 0000 110</t>
  </si>
  <si>
    <t>000 10302251 01 0000 110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</si>
  <si>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</si>
  <si>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000 10302260 01 0000 110</t>
  </si>
  <si>
    <t>000 10302261 01 0000 110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</si>
  <si>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</si>
  <si>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000 10500000 00 0000 000</t>
  </si>
  <si>
    <t>000 10502000 02 0000 110</t>
  </si>
  <si>
    <t>000 10502010 02 0000 110</t>
  </si>
  <si>
    <t>000 10600000 00 0000 000</t>
  </si>
  <si>
    <t>000 10601000 00 0000 110</t>
  </si>
  <si>
    <t>000 10601030 10 0000 110</t>
  </si>
  <si>
    <t>000 10604000 02 0000 110</t>
  </si>
  <si>
    <t>000 10604011 02 0000 110</t>
  </si>
  <si>
    <t>000 10604012 02 0000 110</t>
  </si>
  <si>
    <t>000 10606000 00 0000 110</t>
  </si>
  <si>
    <t>000 10606030 00 0000 110</t>
  </si>
  <si>
    <t>000 10606033 10 0000 110</t>
  </si>
  <si>
    <t>000 10606040 00 0000 110</t>
  </si>
  <si>
    <t>000 10606043 10 0000 110</t>
  </si>
  <si>
    <t>000 10800000 00 0000 000</t>
  </si>
  <si>
    <t>000 10804000 01 0000 110</t>
  </si>
  <si>
    <t>000 10804020 01 0000 110</t>
  </si>
  <si>
    <t>000 11100000 00 0000 000</t>
  </si>
  <si>
    <t>000 11105000 00 0000 120</t>
  </si>
  <si>
    <t>000 11105030 00 0000 120</t>
  </si>
  <si>
    <t>000 11105035 10 0000 120</t>
  </si>
  <si>
    <t>000 11109000 00 0000 120</t>
  </si>
  <si>
    <t>000 11109040 00 0000 120</t>
  </si>
  <si>
    <t>000 11109045 10 0000 120</t>
  </si>
  <si>
    <t>000 11300000 00 0000 000</t>
  </si>
  <si>
    <t>ДОХОДЫ ОТ ОКАЗАНИЯ ПЛАТНЫХ УСЛУГИ КОМПЕНСАЦИИ ЗАТРАТ ГОСУДАРСТВА</t>
  </si>
  <si>
    <t>000 11301000 00 0000 130</t>
  </si>
  <si>
    <t>000 11301990 00 0000 130</t>
  </si>
  <si>
    <t>000 11301995 10 0000 130</t>
  </si>
  <si>
    <t>000 11600000 00 0000 000</t>
  </si>
  <si>
    <t>ШТРАФЫ, САНКЦИИ, ВОЗМЕЩЕНИЕ УЩЕРБА</t>
  </si>
  <si>
    <t>000 11607000 00 0000 140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</si>
  <si>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</si>
  <si>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</si>
  <si>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</si>
  <si>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</si>
  <si>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</si>
  <si>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000 20000000 00 0000 000</t>
  </si>
  <si>
    <t>000 20200000 00 0000 000</t>
  </si>
  <si>
    <t>000 20210000 00 0000 150</t>
  </si>
  <si>
    <t>000 20215001 00 0000 150</t>
  </si>
  <si>
    <t>000 20215001 10 0000 150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</si>
  <si>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</si>
  <si>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000 20215002 00 0000 150</t>
  </si>
  <si>
    <t>000 20215002 10 0000 150</t>
  </si>
  <si>
    <t>000 20219999 00 0000 150</t>
  </si>
  <si>
    <t>000 20219999 10 0000 150</t>
  </si>
  <si>
    <t>000 20230000 00 0000 150</t>
  </si>
  <si>
    <t>000 20230024 00 0000 150</t>
  </si>
  <si>
    <t>000 20230024 10 0000 150</t>
  </si>
  <si>
    <t>000 20235118 00 0000 150</t>
  </si>
  <si>
    <t>000 20235118 10 0000 150</t>
  </si>
  <si>
    <t>000 20235930 00 0000 150</t>
  </si>
  <si>
    <t>000 20235930 10 0000 150</t>
  </si>
  <si>
    <t>000 20240000 00 0000 150</t>
  </si>
  <si>
    <t>000 20249999 00 0000 150</t>
  </si>
  <si>
    <t>000 20249999 10 0000 150</t>
  </si>
  <si>
    <t>000 20700000 00 0000 000</t>
  </si>
  <si>
    <t>ПРОЧИЕ БЕЗВОЗМЕЗДНЫЕ ПОСТУПЛЕНИЯ</t>
  </si>
  <si>
    <t>000 20705000 10 0000 150</t>
  </si>
  <si>
    <t>000 20705030 10 0000 150</t>
  </si>
  <si>
    <t>000 11700000 00 0000 000</t>
  </si>
  <si>
    <t>000 11701000 00 0000 180</t>
  </si>
  <si>
    <t>000 11701050 10 0000 180</t>
  </si>
  <si>
    <t>Невыясненные поступления</t>
  </si>
  <si>
    <t>182 10102010 01 0000 110</t>
  </si>
  <si>
    <t>182 10102020 01 0000 110</t>
  </si>
  <si>
    <t>182 10102030 01 0000 110</t>
  </si>
  <si>
    <t>100 10302231 01 0000 110</t>
  </si>
  <si>
    <t>100 10302241 01 0000 110</t>
  </si>
  <si>
    <t>100 10302251 01 0000 110</t>
  </si>
  <si>
    <t>100 10302261 01 0000 110</t>
  </si>
  <si>
    <t>182 10502010 02 0000 110</t>
  </si>
  <si>
    <t>182 10601030 10 0000 110</t>
  </si>
  <si>
    <t>182 10604011 02 0000 110</t>
  </si>
  <si>
    <t>182 10604012 02 0000 110</t>
  </si>
  <si>
    <t>182 10606033 10 0000 110</t>
  </si>
  <si>
    <t>182 10606043 10 0000 110</t>
  </si>
  <si>
    <t>650 10804020 01 0000 110</t>
  </si>
  <si>
    <t>650 11105035 10 0000 120</t>
  </si>
  <si>
    <t>650 11109045 10 0000 120</t>
  </si>
  <si>
    <t>650 11301995 10 0000 130</t>
  </si>
  <si>
    <t>650 11607010 10 0000 140</t>
  </si>
  <si>
    <t>650 11701050 10 0000 180</t>
  </si>
  <si>
    <t>650 20215001 10 0000 150</t>
  </si>
  <si>
    <t>650 20215002 10 0000 150</t>
  </si>
  <si>
    <t>650 20219999 10 0000 150</t>
  </si>
  <si>
    <t>650 20230024 10 0000 150</t>
  </si>
  <si>
    <t>650 20235118 10 0000 150</t>
  </si>
  <si>
    <t>650 20235930 10 0000 150</t>
  </si>
  <si>
    <t>650 20249999 10 0000 150</t>
  </si>
  <si>
    <t>650 20705030 10 0000 150</t>
  </si>
  <si>
    <t xml:space="preserve"> рублей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</si>
  <si>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</si>
  <si>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</si>
  <si>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</si>
  <si>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</si>
  <si>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</si>
  <si>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</si>
  <si>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</si>
  <si>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</si>
  <si>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</si>
  <si>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</si>
  <si>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</si>
  <si>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</si>
  <si>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</si>
  <si>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</si>
  <si>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</si>
  <si>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</si>
  <si>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</si>
  <si>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</si>
  <si>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</si>
  <si>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</si>
  <si>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</si>
  <si>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</si>
  <si>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Всего источников внутреннего финансирования дефицита бюджета</t>
  </si>
  <si>
    <t>Утвержденные бюджетные назначения на 2020 год</t>
  </si>
  <si>
    <t>Источники   внутреннего финансирования дефицита бюджета муниципального образования сельское поселение Мулымья  за 2020 год по кодам классификации источников финансирования дефицитов бюджетов</t>
  </si>
  <si>
    <t>Приложение 6</t>
  </si>
  <si>
    <t>сельское поселение Мулымья</t>
  </si>
  <si>
    <t>от  26.04.2021г.  № 154</t>
  </si>
  <si>
    <t>к решению Совета депутатов</t>
  </si>
  <si>
    <t>от 26.04.2021г. № 154</t>
  </si>
  <si>
    <t>к  решению Совета депутатов</t>
  </si>
  <si>
    <t xml:space="preserve"> от 26.04.2021 г.  №  154</t>
  </si>
  <si>
    <t>от 26.04.2021 г.  № 154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</si>
</sst>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#,##0_р_.;[Red]#,##0_р_.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_р_._-;\-* #,##0.00_р_._-;_-* &quot;-&quot;_р_._-;_-@_-"/>
    <numFmt numFmtId="180" formatCode="0.000"/>
    <numFmt numFmtId="181" formatCode="#,##0.00&quot;р.&quot;"/>
    <numFmt numFmtId="182" formatCode="#,##0.00_р_."/>
    <numFmt numFmtId="183" formatCode="0.000000"/>
    <numFmt numFmtId="184" formatCode="0.00000"/>
    <numFmt numFmtId="185" formatCode="0.0000"/>
    <numFmt numFmtId="186" formatCode="0.0"/>
    <numFmt numFmtId="187" formatCode="#,##0.0"/>
    <numFmt numFmtId="188" formatCode="#,##0.000"/>
    <numFmt numFmtId="189" formatCode="0.00;[Red]\-0.00"/>
    <numFmt numFmtId="190" formatCode="#,##0.00;[Red]\-#,##0.00"/>
    <numFmt numFmtId="191" formatCode="_-* #,##0.0_р_._-;\-* #,##0.0_р_._-;_-* &quot;-&quot;??_р_._-;_-@_-"/>
    <numFmt numFmtId="192" formatCode="0.0;[Red]\-0.0"/>
    <numFmt numFmtId="193" formatCode="0.0000000"/>
    <numFmt numFmtId="194" formatCode="0.000000000"/>
    <numFmt numFmtId="195" formatCode="0.00000000"/>
    <numFmt numFmtId="196" formatCode="0.0000000000"/>
    <numFmt numFmtId="197" formatCode="0.00000000000"/>
    <numFmt numFmtId="198" formatCode="0.000000000000"/>
    <numFmt numFmtId="199" formatCode="#,##0.0_р_."/>
    <numFmt numFmtId="200" formatCode="_-* #,##0.000_р_._-;\-* #,##0.000_р_._-;_-* &quot;-&quot;??_р_._-;_-@_-"/>
    <numFmt numFmtId="201" formatCode="&quot;&quot;#000"/>
    <numFmt numFmtId="202" formatCode="&quot;&quot;###,##0.00"/>
    <numFmt numFmtId="203" formatCode="000000"/>
    <numFmt numFmtId="204" formatCode="[$-FC19]d\ mmmm\ yyyy\ &quot;г.&quot;"/>
    <numFmt numFmtId="205" formatCode="000"/>
    <numFmt numFmtId="206" formatCode="00"/>
    <numFmt numFmtId="207" formatCode="0000000"/>
    <numFmt numFmtId="208" formatCode="_-* #,##0.0\ _₽_-;\-* #,##0.0\ _₽_-;_-* &quot;-&quot;?\ _₽_-;_-@_-"/>
    <numFmt numFmtId="209" formatCode="#,##0.00\ _₽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6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169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right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179" fontId="3" fillId="33" borderId="10" xfId="0" applyNumberFormat="1" applyFont="1" applyFill="1" applyBorder="1" applyAlignment="1">
      <alignment horizontal="right"/>
    </xf>
    <xf numFmtId="0" fontId="2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186" fontId="15" fillId="0" borderId="16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right"/>
    </xf>
    <xf numFmtId="171" fontId="14" fillId="0" borderId="16" xfId="0" applyNumberFormat="1" applyFont="1" applyBorder="1" applyAlignment="1">
      <alignment horizontal="right"/>
    </xf>
    <xf numFmtId="191" fontId="15" fillId="0" borderId="14" xfId="0" applyNumberFormat="1" applyFont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NumberFormat="1" applyFont="1" applyAlignment="1">
      <alignment/>
    </xf>
    <xf numFmtId="2" fontId="0" fillId="0" borderId="0" xfId="0" applyNumberFormat="1" applyAlignment="1">
      <alignment/>
    </xf>
    <xf numFmtId="171" fontId="2" fillId="33" borderId="0" xfId="0" applyNumberFormat="1" applyFont="1" applyFill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0" fillId="33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187" fontId="2" fillId="33" borderId="0" xfId="0" applyNumberFormat="1" applyFont="1" applyFill="1" applyAlignment="1">
      <alignment horizontal="center"/>
    </xf>
    <xf numFmtId="187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17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187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7" fillId="34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49" fontId="2" fillId="33" borderId="0" xfId="0" applyNumberFormat="1" applyFont="1" applyFill="1" applyAlignment="1">
      <alignment horizontal="left"/>
    </xf>
    <xf numFmtId="187" fontId="2" fillId="33" borderId="0" xfId="0" applyNumberFormat="1" applyFont="1" applyFill="1" applyAlignment="1">
      <alignment horizontal="left"/>
    </xf>
    <xf numFmtId="187" fontId="3" fillId="0" borderId="0" xfId="0" applyNumberFormat="1" applyFont="1" applyAlignment="1">
      <alignment horizontal="left"/>
    </xf>
    <xf numFmtId="0" fontId="21" fillId="35" borderId="10" xfId="55" applyNumberFormat="1" applyFont="1" applyFill="1" applyBorder="1" applyAlignment="1" applyProtection="1">
      <alignment horizontal="center" vertical="center"/>
      <protection hidden="1"/>
    </xf>
    <xf numFmtId="187" fontId="19" fillId="35" borderId="10" xfId="0" applyNumberFormat="1" applyFont="1" applyFill="1" applyBorder="1" applyAlignment="1">
      <alignment horizontal="center" vertical="center" wrapText="1"/>
    </xf>
    <xf numFmtId="186" fontId="19" fillId="35" borderId="10" xfId="0" applyNumberFormat="1" applyFont="1" applyFill="1" applyBorder="1" applyAlignment="1">
      <alignment horizontal="center" vertical="center" wrapText="1"/>
    </xf>
    <xf numFmtId="0" fontId="21" fillId="35" borderId="0" xfId="55" applyFont="1" applyFill="1">
      <alignment/>
      <protection/>
    </xf>
    <xf numFmtId="0" fontId="21" fillId="35" borderId="10" xfId="55" applyNumberFormat="1" applyFont="1" applyFill="1" applyBorder="1" applyAlignment="1" applyProtection="1">
      <alignment horizontal="center"/>
      <protection hidden="1"/>
    </xf>
    <xf numFmtId="186" fontId="21" fillId="35" borderId="10" xfId="55" applyNumberFormat="1" applyFont="1" applyFill="1" applyBorder="1">
      <alignment/>
      <protection/>
    </xf>
    <xf numFmtId="0" fontId="22" fillId="35" borderId="0" xfId="55" applyFont="1" applyFill="1">
      <alignment/>
      <protection/>
    </xf>
    <xf numFmtId="0" fontId="22" fillId="35" borderId="0" xfId="55" applyFont="1" applyFill="1" applyBorder="1">
      <alignment/>
      <protection/>
    </xf>
    <xf numFmtId="179" fontId="2" fillId="33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0" fontId="20" fillId="0" borderId="0" xfId="0" applyFont="1" applyAlignment="1">
      <alignment horizontal="left" vertical="center"/>
    </xf>
    <xf numFmtId="49" fontId="23" fillId="0" borderId="10" xfId="0" applyNumberFormat="1" applyFont="1" applyBorder="1" applyAlignment="1">
      <alignment/>
    </xf>
    <xf numFmtId="190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90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5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right" vertical="center" wrapText="1"/>
    </xf>
    <xf numFmtId="0" fontId="25" fillId="33" borderId="10" xfId="0" applyNumberFormat="1" applyFont="1" applyFill="1" applyBorder="1" applyAlignment="1">
      <alignment horizontal="left" vertical="center" wrapText="1"/>
    </xf>
    <xf numFmtId="0" fontId="25" fillId="33" borderId="10" xfId="0" applyNumberFormat="1" applyFont="1" applyFill="1" applyBorder="1" applyAlignment="1">
      <alignment vertical="center" wrapText="1"/>
    </xf>
    <xf numFmtId="49" fontId="25" fillId="33" borderId="10" xfId="0" applyNumberFormat="1" applyFont="1" applyFill="1" applyBorder="1" applyAlignment="1">
      <alignment vertical="center" wrapText="1"/>
    </xf>
    <xf numFmtId="4" fontId="25" fillId="33" borderId="10" xfId="0" applyNumberFormat="1" applyFont="1" applyFill="1" applyBorder="1" applyAlignment="1">
      <alignment vertical="center" wrapText="1"/>
    </xf>
    <xf numFmtId="0" fontId="19" fillId="0" borderId="18" xfId="0" applyFont="1" applyBorder="1" applyAlignment="1">
      <alignment horizontal="left" vertical="top" wrapText="1"/>
    </xf>
    <xf numFmtId="4" fontId="25" fillId="33" borderId="10" xfId="0" applyNumberFormat="1" applyFont="1" applyFill="1" applyBorder="1" applyAlignment="1">
      <alignment horizontal="left" vertical="center" wrapText="1"/>
    </xf>
    <xf numFmtId="186" fontId="25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18" xfId="0" applyFont="1" applyBorder="1" applyAlignment="1">
      <alignment horizontal="left" vertical="top" wrapText="1"/>
    </xf>
    <xf numFmtId="0" fontId="20" fillId="0" borderId="10" xfId="0" applyNumberFormat="1" applyFont="1" applyBorder="1" applyAlignment="1">
      <alignment wrapText="1"/>
    </xf>
    <xf numFmtId="0" fontId="18" fillId="0" borderId="10" xfId="0" applyNumberFormat="1" applyFont="1" applyBorder="1" applyAlignment="1">
      <alignment wrapText="1"/>
    </xf>
    <xf numFmtId="0" fontId="20" fillId="0" borderId="0" xfId="0" applyNumberFormat="1" applyFont="1" applyAlignment="1">
      <alignment horizontal="left"/>
    </xf>
    <xf numFmtId="0" fontId="29" fillId="0" borderId="18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4" fontId="26" fillId="33" borderId="10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vertical="top"/>
      <protection/>
    </xf>
    <xf numFmtId="0" fontId="27" fillId="0" borderId="0" xfId="53" applyNumberFormat="1" applyFont="1" applyFill="1" applyBorder="1" applyAlignment="1" applyProtection="1">
      <alignment horizontal="right" vertical="center" wrapText="1"/>
      <protection/>
    </xf>
    <xf numFmtId="0" fontId="27" fillId="0" borderId="0" xfId="53" applyNumberFormat="1" applyFont="1" applyFill="1" applyBorder="1" applyAlignment="1" applyProtection="1">
      <alignment vertical="top"/>
      <protection/>
    </xf>
    <xf numFmtId="0" fontId="27" fillId="0" borderId="0" xfId="53" applyNumberFormat="1" applyFont="1" applyFill="1" applyBorder="1" applyAlignment="1" applyProtection="1">
      <alignment horizontal="right" vertical="top"/>
      <protection/>
    </xf>
    <xf numFmtId="0" fontId="32" fillId="0" borderId="12" xfId="53" applyNumberFormat="1" applyFont="1" applyFill="1" applyBorder="1" applyAlignment="1" applyProtection="1">
      <alignment horizontal="left" vertical="center" wrapText="1"/>
      <protection/>
    </xf>
    <xf numFmtId="49" fontId="32" fillId="0" borderId="10" xfId="53" applyNumberFormat="1" applyFont="1" applyFill="1" applyBorder="1" applyAlignment="1">
      <alignment horizontal="center" vertical="top"/>
    </xf>
    <xf numFmtId="209" fontId="32" fillId="0" borderId="10" xfId="53" applyNumberFormat="1" applyFont="1" applyFill="1" applyBorder="1" applyAlignment="1" applyProtection="1">
      <alignment horizontal="right" vertical="top"/>
      <protection/>
    </xf>
    <xf numFmtId="0" fontId="32" fillId="0" borderId="0" xfId="53" applyNumberFormat="1" applyFont="1" applyFill="1" applyBorder="1" applyAlignment="1" applyProtection="1">
      <alignment vertical="center"/>
      <protection/>
    </xf>
    <xf numFmtId="43" fontId="32" fillId="0" borderId="10" xfId="53" applyNumberFormat="1" applyFont="1" applyFill="1" applyBorder="1" applyAlignment="1" applyProtection="1">
      <alignment horizontal="right" vertical="top"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27" fillId="0" borderId="10" xfId="53" applyFont="1" applyBorder="1" applyAlignment="1">
      <alignment vertical="center" wrapText="1"/>
    </xf>
    <xf numFmtId="49" fontId="27" fillId="0" borderId="10" xfId="53" applyNumberFormat="1" applyFont="1" applyFill="1" applyBorder="1" applyAlignment="1">
      <alignment horizontal="center" vertical="top"/>
    </xf>
    <xf numFmtId="43" fontId="27" fillId="0" borderId="10" xfId="53" applyNumberFormat="1" applyFont="1" applyFill="1" applyBorder="1" applyAlignment="1" applyProtection="1">
      <alignment horizontal="right" vertical="top"/>
      <protection/>
    </xf>
    <xf numFmtId="0" fontId="27" fillId="0" borderId="10" xfId="53" applyNumberFormat="1" applyFont="1" applyFill="1" applyBorder="1" applyAlignment="1" applyProtection="1">
      <alignment horizontal="left" vertical="center" wrapText="1"/>
      <protection/>
    </xf>
    <xf numFmtId="0" fontId="27" fillId="0" borderId="10" xfId="54" applyNumberFormat="1" applyFont="1" applyFill="1" applyBorder="1" applyAlignment="1" applyProtection="1">
      <alignment vertical="center" wrapText="1"/>
      <protection hidden="1"/>
    </xf>
    <xf numFmtId="0" fontId="32" fillId="0" borderId="10" xfId="53" applyNumberFormat="1" applyFont="1" applyFill="1" applyBorder="1" applyAlignment="1" applyProtection="1">
      <alignment horizontal="left" vertical="center" wrapText="1"/>
      <protection/>
    </xf>
    <xf numFmtId="0" fontId="32" fillId="0" borderId="10" xfId="53" applyNumberFormat="1" applyFont="1" applyFill="1" applyBorder="1" applyAlignment="1" applyProtection="1">
      <alignment horizontal="center" vertical="center" wrapText="1"/>
      <protection/>
    </xf>
    <xf numFmtId="4" fontId="32" fillId="0" borderId="10" xfId="53" applyNumberFormat="1" applyFont="1" applyFill="1" applyBorder="1" applyAlignment="1" applyProtection="1">
      <alignment horizontal="right" vertical="top"/>
      <protection/>
    </xf>
    <xf numFmtId="4" fontId="32" fillId="0" borderId="10" xfId="53" applyNumberFormat="1" applyFont="1" applyFill="1" applyBorder="1" applyAlignment="1" applyProtection="1">
      <alignment vertical="top"/>
      <protection/>
    </xf>
    <xf numFmtId="4" fontId="27" fillId="0" borderId="10" xfId="53" applyNumberFormat="1" applyFont="1" applyFill="1" applyBorder="1" applyAlignment="1" applyProtection="1">
      <alignment vertical="top"/>
      <protection/>
    </xf>
    <xf numFmtId="186" fontId="6" fillId="0" borderId="10" xfId="53" applyNumberFormat="1" applyFont="1" applyFill="1" applyBorder="1" applyAlignment="1" applyProtection="1">
      <alignment vertical="top"/>
      <protection/>
    </xf>
    <xf numFmtId="186" fontId="5" fillId="0" borderId="10" xfId="53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2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15" fillId="0" borderId="38" xfId="0" applyFont="1" applyBorder="1" applyAlignment="1">
      <alignment horizontal="left" wrapText="1"/>
    </xf>
    <xf numFmtId="0" fontId="15" fillId="0" borderId="39" xfId="0" applyFont="1" applyBorder="1" applyAlignment="1">
      <alignment horizontal="left" wrapText="1"/>
    </xf>
    <xf numFmtId="0" fontId="15" fillId="0" borderId="40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7" fontId="19" fillId="35" borderId="19" xfId="0" applyNumberFormat="1" applyFont="1" applyFill="1" applyBorder="1" applyAlignment="1">
      <alignment horizontal="center" vertical="center" wrapText="1"/>
    </xf>
    <xf numFmtId="187" fontId="19" fillId="35" borderId="11" xfId="0" applyNumberFormat="1" applyFont="1" applyFill="1" applyBorder="1" applyAlignment="1">
      <alignment horizontal="center" vertical="center" wrapText="1"/>
    </xf>
    <xf numFmtId="187" fontId="19" fillId="35" borderId="12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7" fillId="0" borderId="10" xfId="53" applyNumberFormat="1" applyFont="1" applyFill="1" applyBorder="1" applyAlignment="1" applyProtection="1">
      <alignment horizontal="center" vertical="top"/>
      <protection/>
    </xf>
    <xf numFmtId="0" fontId="31" fillId="0" borderId="0" xfId="53" applyNumberFormat="1" applyFont="1" applyFill="1" applyBorder="1" applyAlignment="1" applyProtection="1">
      <alignment horizontal="center" vertical="top" wrapText="1"/>
      <protection/>
    </xf>
    <xf numFmtId="0" fontId="27" fillId="0" borderId="19" xfId="53" applyNumberFormat="1" applyFont="1" applyFill="1" applyBorder="1" applyAlignment="1" applyProtection="1">
      <alignment horizontal="center" vertical="top" wrapText="1"/>
      <protection/>
    </xf>
    <xf numFmtId="0" fontId="27" fillId="0" borderId="12" xfId="53" applyNumberFormat="1" applyFont="1" applyFill="1" applyBorder="1" applyAlignment="1" applyProtection="1">
      <alignment horizontal="center" vertical="top" wrapText="1"/>
      <protection/>
    </xf>
    <xf numFmtId="0" fontId="27" fillId="0" borderId="10" xfId="53" applyNumberFormat="1" applyFont="1" applyFill="1" applyBorder="1" applyAlignment="1" applyProtection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="130" zoomScaleSheetLayoutView="130" zoomScalePageLayoutView="0" workbookViewId="0" topLeftCell="A1">
      <selection activeCell="D11" sqref="D11"/>
    </sheetView>
  </sheetViews>
  <sheetFormatPr defaultColWidth="9.00390625" defaultRowHeight="12.75"/>
  <cols>
    <col min="1" max="1" width="21.125" style="41" customWidth="1"/>
    <col min="2" max="2" width="21.75390625" style="53" customWidth="1"/>
    <col min="3" max="3" width="16.125" style="56" customWidth="1"/>
    <col min="4" max="4" width="12.75390625" style="56" customWidth="1"/>
    <col min="5" max="5" width="11.125" style="56" customWidth="1"/>
    <col min="9" max="9" width="0.37109375" style="0" customWidth="1"/>
    <col min="10" max="10" width="9.125" style="0" hidden="1" customWidth="1"/>
    <col min="16" max="16" width="12.25390625" style="0" customWidth="1"/>
  </cols>
  <sheetData>
    <row r="1" spans="1:3" ht="12.75">
      <c r="A1" s="54"/>
      <c r="B1" s="52"/>
      <c r="C1" s="55" t="s">
        <v>84</v>
      </c>
    </row>
    <row r="2" spans="1:6" ht="12.75">
      <c r="A2" s="54"/>
      <c r="B2" s="52"/>
      <c r="C2" s="144" t="s">
        <v>527</v>
      </c>
      <c r="D2" s="144"/>
      <c r="E2" s="144"/>
      <c r="F2" s="144"/>
    </row>
    <row r="3" spans="1:6" ht="12.75">
      <c r="A3" s="54"/>
      <c r="B3" s="52"/>
      <c r="C3" s="144" t="s">
        <v>134</v>
      </c>
      <c r="D3" s="144"/>
      <c r="E3" s="144"/>
      <c r="F3" s="144"/>
    </row>
    <row r="4" spans="1:3" ht="12.75">
      <c r="A4" s="54"/>
      <c r="B4" s="52"/>
      <c r="C4" s="70" t="s">
        <v>525</v>
      </c>
    </row>
    <row r="5" spans="1:3" ht="12.75">
      <c r="A5" s="54"/>
      <c r="B5" s="52"/>
      <c r="C5" s="91" t="s">
        <v>526</v>
      </c>
    </row>
    <row r="6" spans="1:2" ht="12.75">
      <c r="A6" s="54"/>
      <c r="B6" s="52"/>
    </row>
    <row r="7" spans="1:7" ht="12.75" customHeight="1">
      <c r="A7" s="143" t="s">
        <v>172</v>
      </c>
      <c r="B7" s="143"/>
      <c r="C7" s="143"/>
      <c r="D7" s="143"/>
      <c r="E7" s="143"/>
      <c r="F7" s="46"/>
      <c r="G7" s="46"/>
    </row>
    <row r="8" spans="1:7" ht="12.75" customHeight="1">
      <c r="A8" s="143"/>
      <c r="B8" s="143"/>
      <c r="C8" s="143"/>
      <c r="D8" s="143"/>
      <c r="E8" s="143"/>
      <c r="F8" s="46"/>
      <c r="G8" s="46"/>
    </row>
    <row r="9" spans="1:7" ht="3.75" customHeight="1">
      <c r="A9" s="143"/>
      <c r="B9" s="143"/>
      <c r="C9" s="143"/>
      <c r="D9" s="143"/>
      <c r="E9" s="143"/>
      <c r="F9" s="46"/>
      <c r="G9" s="46"/>
    </row>
    <row r="10" spans="1:5" s="45" customFormat="1" ht="39" customHeight="1">
      <c r="A10" s="103" t="s">
        <v>384</v>
      </c>
      <c r="B10" s="99" t="s">
        <v>385</v>
      </c>
      <c r="C10" s="65" t="s">
        <v>170</v>
      </c>
      <c r="D10" s="103" t="s">
        <v>171</v>
      </c>
      <c r="E10" s="103" t="s">
        <v>133</v>
      </c>
    </row>
    <row r="11" spans="1:5" s="45" customFormat="1" ht="12.75">
      <c r="A11" s="100" t="s">
        <v>36</v>
      </c>
      <c r="B11" s="100" t="s">
        <v>37</v>
      </c>
      <c r="C11" s="100" t="s">
        <v>38</v>
      </c>
      <c r="D11" s="118">
        <v>4</v>
      </c>
      <c r="E11" s="100">
        <v>5</v>
      </c>
    </row>
    <row r="12" spans="1:5" s="47" customFormat="1" ht="21">
      <c r="A12" s="104" t="s">
        <v>386</v>
      </c>
      <c r="B12" s="102" t="s">
        <v>72</v>
      </c>
      <c r="C12" s="101">
        <f>11970039.59</f>
        <v>11970039.59</v>
      </c>
      <c r="D12" s="105">
        <f>D13+D28+D31+D42+D45+D52+D56+D60+D18</f>
        <v>12092560.64</v>
      </c>
      <c r="E12" s="108">
        <f>D12/C12*100</f>
        <v>101.02356428380035</v>
      </c>
    </row>
    <row r="13" spans="1:5" s="45" customFormat="1" ht="21">
      <c r="A13" s="104" t="s">
        <v>387</v>
      </c>
      <c r="B13" s="102" t="s">
        <v>73</v>
      </c>
      <c r="C13" s="101">
        <f>6492951.9</f>
        <v>6492951.9</v>
      </c>
      <c r="D13" s="105">
        <f>D14</f>
        <v>6689273.08</v>
      </c>
      <c r="E13" s="108">
        <f aca="true" t="shared" si="0" ref="E13:E76">D13/C13*100</f>
        <v>103.0236044101913</v>
      </c>
    </row>
    <row r="14" spans="1:5" s="45" customFormat="1" ht="21">
      <c r="A14" s="104" t="s">
        <v>388</v>
      </c>
      <c r="B14" s="102" t="s">
        <v>74</v>
      </c>
      <c r="C14" s="101">
        <f>6492951.9</f>
        <v>6492951.9</v>
      </c>
      <c r="D14" s="105">
        <f>D15+D16+D17</f>
        <v>6689273.08</v>
      </c>
      <c r="E14" s="108">
        <f t="shared" si="0"/>
        <v>103.0236044101913</v>
      </c>
    </row>
    <row r="15" spans="1:5" s="47" customFormat="1" ht="126">
      <c r="A15" s="104" t="s">
        <v>389</v>
      </c>
      <c r="B15" s="102" t="s">
        <v>92</v>
      </c>
      <c r="C15" s="101">
        <f>6490251.9</f>
        <v>6490251.9</v>
      </c>
      <c r="D15" s="105">
        <v>6686937.16</v>
      </c>
      <c r="E15" s="108">
        <f t="shared" si="0"/>
        <v>103.03047189894123</v>
      </c>
    </row>
    <row r="16" spans="1:5" s="45" customFormat="1" ht="189">
      <c r="A16" s="104" t="s">
        <v>390</v>
      </c>
      <c r="B16" s="102" t="s">
        <v>159</v>
      </c>
      <c r="C16" s="101">
        <f>1500</f>
        <v>1500</v>
      </c>
      <c r="D16" s="105">
        <v>1265.7</v>
      </c>
      <c r="E16" s="108">
        <f t="shared" si="0"/>
        <v>84.38</v>
      </c>
    </row>
    <row r="17" spans="1:5" s="45" customFormat="1" ht="73.5">
      <c r="A17" s="104" t="s">
        <v>391</v>
      </c>
      <c r="B17" s="102" t="s">
        <v>93</v>
      </c>
      <c r="C17" s="101">
        <f>1200</f>
        <v>1200</v>
      </c>
      <c r="D17" s="105">
        <v>1070.22</v>
      </c>
      <c r="E17" s="108">
        <f t="shared" si="0"/>
        <v>89.185</v>
      </c>
    </row>
    <row r="18" spans="1:5" s="45" customFormat="1" ht="52.5">
      <c r="A18" s="104" t="s">
        <v>392</v>
      </c>
      <c r="B18" s="102" t="s">
        <v>135</v>
      </c>
      <c r="C18" s="101">
        <f>3859590</f>
        <v>3859590</v>
      </c>
      <c r="D18" s="105">
        <f>D19</f>
        <v>3788830.4000000004</v>
      </c>
      <c r="E18" s="108">
        <f t="shared" si="0"/>
        <v>98.16665500739717</v>
      </c>
    </row>
    <row r="19" spans="1:5" s="47" customFormat="1" ht="52.5">
      <c r="A19" s="104" t="s">
        <v>393</v>
      </c>
      <c r="B19" s="102" t="s">
        <v>136</v>
      </c>
      <c r="C19" s="101">
        <f>3859590</f>
        <v>3859590</v>
      </c>
      <c r="D19" s="105">
        <f>D20+D22+D24+D26</f>
        <v>3788830.4000000004</v>
      </c>
      <c r="E19" s="108">
        <f t="shared" si="0"/>
        <v>98.16665500739717</v>
      </c>
    </row>
    <row r="20" spans="1:5" s="47" customFormat="1" ht="115.5">
      <c r="A20" s="104" t="s">
        <v>394</v>
      </c>
      <c r="B20" s="102" t="s">
        <v>137</v>
      </c>
      <c r="C20" s="101">
        <f>1743180</f>
        <v>1743180</v>
      </c>
      <c r="D20" s="105">
        <f>D21</f>
        <v>1747551.62</v>
      </c>
      <c r="E20" s="108">
        <f t="shared" si="0"/>
        <v>100.25078419899265</v>
      </c>
    </row>
    <row r="21" spans="1:5" s="47" customFormat="1" ht="199.5">
      <c r="A21" s="104" t="s">
        <v>395</v>
      </c>
      <c r="B21" s="102" t="s">
        <v>396</v>
      </c>
      <c r="C21" s="101">
        <f>1743180</f>
        <v>1743180</v>
      </c>
      <c r="D21" s="105">
        <v>1747551.62</v>
      </c>
      <c r="E21" s="108">
        <f t="shared" si="0"/>
        <v>100.25078419899265</v>
      </c>
    </row>
    <row r="22" spans="1:5" s="45" customFormat="1" ht="152.25" customHeight="1">
      <c r="A22" s="104" t="s">
        <v>397</v>
      </c>
      <c r="B22" s="102" t="s">
        <v>138</v>
      </c>
      <c r="C22" s="101">
        <f>13154</f>
        <v>13154</v>
      </c>
      <c r="D22" s="105">
        <f>D23</f>
        <v>12499.74</v>
      </c>
      <c r="E22" s="108">
        <f t="shared" si="0"/>
        <v>95.02615174091531</v>
      </c>
    </row>
    <row r="23" spans="1:5" s="45" customFormat="1" ht="231">
      <c r="A23" s="104" t="s">
        <v>398</v>
      </c>
      <c r="B23" s="102" t="s">
        <v>399</v>
      </c>
      <c r="C23" s="101">
        <f>13154</f>
        <v>13154</v>
      </c>
      <c r="D23" s="105">
        <v>12499.74</v>
      </c>
      <c r="E23" s="108">
        <f t="shared" si="0"/>
        <v>95.02615174091531</v>
      </c>
    </row>
    <row r="24" spans="1:5" s="45" customFormat="1" ht="115.5">
      <c r="A24" s="104" t="s">
        <v>400</v>
      </c>
      <c r="B24" s="102" t="s">
        <v>139</v>
      </c>
      <c r="C24" s="101">
        <f>2403256</f>
        <v>2403256</v>
      </c>
      <c r="D24" s="105">
        <f>D25</f>
        <v>2350947.92</v>
      </c>
      <c r="E24" s="108">
        <f t="shared" si="0"/>
        <v>97.823449520151</v>
      </c>
    </row>
    <row r="25" spans="1:5" s="45" customFormat="1" ht="199.5">
      <c r="A25" s="104" t="s">
        <v>401</v>
      </c>
      <c r="B25" s="102" t="s">
        <v>402</v>
      </c>
      <c r="C25" s="101">
        <f>2403256</f>
        <v>2403256</v>
      </c>
      <c r="D25" s="105">
        <v>2350947.92</v>
      </c>
      <c r="E25" s="108">
        <f t="shared" si="0"/>
        <v>97.823449520151</v>
      </c>
    </row>
    <row r="26" spans="1:5" s="45" customFormat="1" ht="115.5">
      <c r="A26" s="104" t="s">
        <v>403</v>
      </c>
      <c r="B26" s="102" t="s">
        <v>140</v>
      </c>
      <c r="C26" s="101">
        <f>-300000</f>
        <v>-300000</v>
      </c>
      <c r="D26" s="105">
        <f>D27</f>
        <v>-322168.88</v>
      </c>
      <c r="E26" s="108">
        <f t="shared" si="0"/>
        <v>107.38962666666667</v>
      </c>
    </row>
    <row r="27" spans="1:5" s="45" customFormat="1" ht="199.5">
      <c r="A27" s="104" t="s">
        <v>404</v>
      </c>
      <c r="B27" s="102" t="s">
        <v>405</v>
      </c>
      <c r="C27" s="101">
        <f>-300000</f>
        <v>-300000</v>
      </c>
      <c r="D27" s="105">
        <v>-322168.88</v>
      </c>
      <c r="E27" s="108">
        <f t="shared" si="0"/>
        <v>107.38962666666667</v>
      </c>
    </row>
    <row r="28" spans="1:5" s="45" customFormat="1" ht="21">
      <c r="A28" s="104" t="s">
        <v>406</v>
      </c>
      <c r="B28" s="102" t="s">
        <v>75</v>
      </c>
      <c r="C28" s="101">
        <f>180000</f>
        <v>180000</v>
      </c>
      <c r="D28" s="105">
        <f>D29</f>
        <v>167966.53</v>
      </c>
      <c r="E28" s="108">
        <f t="shared" si="0"/>
        <v>93.3147388888889</v>
      </c>
    </row>
    <row r="29" spans="1:5" s="45" customFormat="1" ht="42">
      <c r="A29" s="104" t="s">
        <v>407</v>
      </c>
      <c r="B29" s="102" t="s">
        <v>47</v>
      </c>
      <c r="C29" s="101">
        <f>180000</f>
        <v>180000</v>
      </c>
      <c r="D29" s="105">
        <f>D30</f>
        <v>167966.53</v>
      </c>
      <c r="E29" s="108">
        <f t="shared" si="0"/>
        <v>93.3147388888889</v>
      </c>
    </row>
    <row r="30" spans="1:5" s="47" customFormat="1" ht="42">
      <c r="A30" s="104" t="s">
        <v>408</v>
      </c>
      <c r="B30" s="102" t="s">
        <v>47</v>
      </c>
      <c r="C30" s="101">
        <f>180000</f>
        <v>180000</v>
      </c>
      <c r="D30" s="105">
        <v>167966.53</v>
      </c>
      <c r="E30" s="108">
        <f t="shared" si="0"/>
        <v>93.3147388888889</v>
      </c>
    </row>
    <row r="31" spans="1:5" s="45" customFormat="1" ht="12.75">
      <c r="A31" s="104" t="s">
        <v>409</v>
      </c>
      <c r="B31" s="102" t="s">
        <v>76</v>
      </c>
      <c r="C31" s="101">
        <f>790804.92</f>
        <v>790804.92</v>
      </c>
      <c r="D31" s="105">
        <f>D32+D34+D37</f>
        <v>819631.38</v>
      </c>
      <c r="E31" s="108">
        <f t="shared" si="0"/>
        <v>103.64520493878567</v>
      </c>
    </row>
    <row r="32" spans="1:5" s="45" customFormat="1" ht="21">
      <c r="A32" s="104" t="s">
        <v>410</v>
      </c>
      <c r="B32" s="102" t="s">
        <v>77</v>
      </c>
      <c r="C32" s="101">
        <f>342850.7</f>
        <v>342850.7</v>
      </c>
      <c r="D32" s="105">
        <f>D33</f>
        <v>349392.74</v>
      </c>
      <c r="E32" s="108">
        <f t="shared" si="0"/>
        <v>101.90813085695902</v>
      </c>
    </row>
    <row r="33" spans="1:5" s="45" customFormat="1" ht="73.5">
      <c r="A33" s="104" t="s">
        <v>411</v>
      </c>
      <c r="B33" s="102" t="s">
        <v>109</v>
      </c>
      <c r="C33" s="101">
        <f>342850.7</f>
        <v>342850.7</v>
      </c>
      <c r="D33" s="105">
        <v>349392.74</v>
      </c>
      <c r="E33" s="108">
        <f t="shared" si="0"/>
        <v>101.90813085695902</v>
      </c>
    </row>
    <row r="34" spans="1:5" s="45" customFormat="1" ht="12.75">
      <c r="A34" s="104" t="s">
        <v>412</v>
      </c>
      <c r="B34" s="102" t="s">
        <v>177</v>
      </c>
      <c r="C34" s="101">
        <f>81700</f>
        <v>81700</v>
      </c>
      <c r="D34" s="105">
        <f>D35+D36</f>
        <v>88502.51</v>
      </c>
      <c r="E34" s="108">
        <f t="shared" si="0"/>
        <v>108.32620563035495</v>
      </c>
    </row>
    <row r="35" spans="1:5" s="45" customFormat="1" ht="21">
      <c r="A35" s="104" t="s">
        <v>413</v>
      </c>
      <c r="B35" s="102" t="s">
        <v>178</v>
      </c>
      <c r="C35" s="101">
        <f>13800</f>
        <v>13800</v>
      </c>
      <c r="D35" s="105">
        <v>16063.25</v>
      </c>
      <c r="E35" s="108">
        <f t="shared" si="0"/>
        <v>116.40036231884059</v>
      </c>
    </row>
    <row r="36" spans="1:5" s="45" customFormat="1" ht="21">
      <c r="A36" s="104" t="s">
        <v>414</v>
      </c>
      <c r="B36" s="102" t="s">
        <v>179</v>
      </c>
      <c r="C36" s="101">
        <f>67900</f>
        <v>67900</v>
      </c>
      <c r="D36" s="105">
        <v>72439.26</v>
      </c>
      <c r="E36" s="108">
        <f t="shared" si="0"/>
        <v>106.68521354933725</v>
      </c>
    </row>
    <row r="37" spans="1:5" s="45" customFormat="1" ht="12.75">
      <c r="A37" s="104" t="s">
        <v>415</v>
      </c>
      <c r="B37" s="102" t="s">
        <v>78</v>
      </c>
      <c r="C37" s="101">
        <f>366254.22</f>
        <v>366254.22</v>
      </c>
      <c r="D37" s="105">
        <f>D38+D40</f>
        <v>381736.13</v>
      </c>
      <c r="E37" s="108">
        <f t="shared" si="0"/>
        <v>104.22709395676041</v>
      </c>
    </row>
    <row r="38" spans="1:5" s="45" customFormat="1" ht="21">
      <c r="A38" s="104" t="s">
        <v>416</v>
      </c>
      <c r="B38" s="102" t="s">
        <v>94</v>
      </c>
      <c r="C38" s="101">
        <f>280651</f>
        <v>280651</v>
      </c>
      <c r="D38" s="105">
        <f>D39</f>
        <v>294446.12</v>
      </c>
      <c r="E38" s="108">
        <f t="shared" si="0"/>
        <v>104.91540026581056</v>
      </c>
    </row>
    <row r="39" spans="1:5" ht="52.5">
      <c r="A39" s="104" t="s">
        <v>417</v>
      </c>
      <c r="B39" s="102" t="s">
        <v>95</v>
      </c>
      <c r="C39" s="101">
        <f>280651</f>
        <v>280651</v>
      </c>
      <c r="D39" s="105">
        <v>294446.12</v>
      </c>
      <c r="E39" s="108">
        <f t="shared" si="0"/>
        <v>104.91540026581056</v>
      </c>
    </row>
    <row r="40" spans="1:5" ht="21">
      <c r="A40" s="104" t="s">
        <v>418</v>
      </c>
      <c r="B40" s="102" t="s">
        <v>96</v>
      </c>
      <c r="C40" s="101">
        <f>85603.22</f>
        <v>85603.22</v>
      </c>
      <c r="D40" s="105">
        <f>D41</f>
        <v>87290.01</v>
      </c>
      <c r="E40" s="108">
        <f t="shared" si="0"/>
        <v>101.97047494241454</v>
      </c>
    </row>
    <row r="41" spans="1:5" ht="63">
      <c r="A41" s="104" t="s">
        <v>419</v>
      </c>
      <c r="B41" s="102" t="s">
        <v>97</v>
      </c>
      <c r="C41" s="101">
        <f>85603.22</f>
        <v>85603.22</v>
      </c>
      <c r="D41" s="105">
        <v>87290.01</v>
      </c>
      <c r="E41" s="108">
        <f t="shared" si="0"/>
        <v>101.97047494241454</v>
      </c>
    </row>
    <row r="42" spans="1:5" ht="21">
      <c r="A42" s="104" t="s">
        <v>420</v>
      </c>
      <c r="B42" s="102" t="s">
        <v>79</v>
      </c>
      <c r="C42" s="101">
        <f>16200</f>
        <v>16200</v>
      </c>
      <c r="D42" s="105">
        <f>D43</f>
        <v>16200</v>
      </c>
      <c r="E42" s="108">
        <f t="shared" si="0"/>
        <v>100</v>
      </c>
    </row>
    <row r="43" spans="1:5" ht="73.5">
      <c r="A43" s="104" t="s">
        <v>421</v>
      </c>
      <c r="B43" s="102" t="s">
        <v>80</v>
      </c>
      <c r="C43" s="101">
        <f>16200</f>
        <v>16200</v>
      </c>
      <c r="D43" s="105">
        <f>D44</f>
        <v>16200</v>
      </c>
      <c r="E43" s="108">
        <f t="shared" si="0"/>
        <v>100</v>
      </c>
    </row>
    <row r="44" spans="1:5" ht="126">
      <c r="A44" s="104" t="s">
        <v>422</v>
      </c>
      <c r="B44" s="102" t="s">
        <v>70</v>
      </c>
      <c r="C44" s="101">
        <f>16200</f>
        <v>16200</v>
      </c>
      <c r="D44" s="105">
        <v>16200</v>
      </c>
      <c r="E44" s="108">
        <f t="shared" si="0"/>
        <v>100</v>
      </c>
    </row>
    <row r="45" spans="1:5" ht="73.5">
      <c r="A45" s="104" t="s">
        <v>423</v>
      </c>
      <c r="B45" s="102" t="s">
        <v>81</v>
      </c>
      <c r="C45" s="101">
        <f>539644.25</f>
        <v>539644.25</v>
      </c>
      <c r="D45" s="105">
        <f>D46+D49</f>
        <v>519810.73</v>
      </c>
      <c r="E45" s="108">
        <f t="shared" si="0"/>
        <v>96.32470465496482</v>
      </c>
    </row>
    <row r="46" spans="1:5" ht="147">
      <c r="A46" s="104" t="s">
        <v>424</v>
      </c>
      <c r="B46" s="102" t="s">
        <v>98</v>
      </c>
      <c r="C46" s="101">
        <f>167885.25-395</f>
        <v>167490.25</v>
      </c>
      <c r="D46" s="105">
        <f>D47</f>
        <v>147240.77</v>
      </c>
      <c r="E46" s="108">
        <f t="shared" si="0"/>
        <v>87.91005446585696</v>
      </c>
    </row>
    <row r="47" spans="1:5" ht="126">
      <c r="A47" s="104" t="s">
        <v>425</v>
      </c>
      <c r="B47" s="102" t="s">
        <v>99</v>
      </c>
      <c r="C47" s="101">
        <f>167885.25-395</f>
        <v>167490.25</v>
      </c>
      <c r="D47" s="105">
        <f>D48</f>
        <v>147240.77</v>
      </c>
      <c r="E47" s="108">
        <f t="shared" si="0"/>
        <v>87.91005446585696</v>
      </c>
    </row>
    <row r="48" spans="1:5" ht="105">
      <c r="A48" s="104" t="s">
        <v>426</v>
      </c>
      <c r="B48" s="102" t="s">
        <v>100</v>
      </c>
      <c r="C48" s="101">
        <f>167885.25-395</f>
        <v>167490.25</v>
      </c>
      <c r="D48" s="105">
        <v>147240.77</v>
      </c>
      <c r="E48" s="108">
        <f t="shared" si="0"/>
        <v>87.91005446585696</v>
      </c>
    </row>
    <row r="49" spans="1:5" ht="147">
      <c r="A49" s="104" t="s">
        <v>427</v>
      </c>
      <c r="B49" s="102" t="s">
        <v>110</v>
      </c>
      <c r="C49" s="101">
        <f>371759</f>
        <v>371759</v>
      </c>
      <c r="D49" s="105">
        <f>D50</f>
        <v>372569.96</v>
      </c>
      <c r="E49" s="108">
        <f t="shared" si="0"/>
        <v>100.21814132273865</v>
      </c>
    </row>
    <row r="50" spans="1:5" ht="147">
      <c r="A50" s="104" t="s">
        <v>428</v>
      </c>
      <c r="B50" s="102" t="s">
        <v>111</v>
      </c>
      <c r="C50" s="101">
        <f>371759</f>
        <v>371759</v>
      </c>
      <c r="D50" s="105">
        <f>D51</f>
        <v>372569.96</v>
      </c>
      <c r="E50" s="108">
        <f t="shared" si="0"/>
        <v>100.21814132273865</v>
      </c>
    </row>
    <row r="51" spans="1:5" ht="115.5">
      <c r="A51" s="104" t="s">
        <v>429</v>
      </c>
      <c r="B51" s="102" t="s">
        <v>112</v>
      </c>
      <c r="C51" s="101">
        <f>371759</f>
        <v>371759</v>
      </c>
      <c r="D51" s="105">
        <v>372569.96</v>
      </c>
      <c r="E51" s="108">
        <f t="shared" si="0"/>
        <v>100.21814132273865</v>
      </c>
    </row>
    <row r="52" spans="1:5" ht="42">
      <c r="A52" s="104" t="s">
        <v>430</v>
      </c>
      <c r="B52" s="102" t="s">
        <v>431</v>
      </c>
      <c r="C52" s="101">
        <f>83000</f>
        <v>83000</v>
      </c>
      <c r="D52" s="105">
        <f>D53</f>
        <v>83000</v>
      </c>
      <c r="E52" s="108">
        <f t="shared" si="0"/>
        <v>100</v>
      </c>
    </row>
    <row r="53" spans="1:5" ht="21">
      <c r="A53" s="104" t="s">
        <v>432</v>
      </c>
      <c r="B53" s="102" t="s">
        <v>101</v>
      </c>
      <c r="C53" s="101">
        <f>83000</f>
        <v>83000</v>
      </c>
      <c r="D53" s="105">
        <f>D54</f>
        <v>83000</v>
      </c>
      <c r="E53" s="108">
        <f t="shared" si="0"/>
        <v>100</v>
      </c>
    </row>
    <row r="54" spans="1:5" ht="31.5">
      <c r="A54" s="104" t="s">
        <v>433</v>
      </c>
      <c r="B54" s="102" t="s">
        <v>102</v>
      </c>
      <c r="C54" s="101">
        <f>83000</f>
        <v>83000</v>
      </c>
      <c r="D54" s="105">
        <f>D55</f>
        <v>83000</v>
      </c>
      <c r="E54" s="108">
        <f t="shared" si="0"/>
        <v>100</v>
      </c>
    </row>
    <row r="55" spans="1:5" ht="52.5">
      <c r="A55" s="104" t="s">
        <v>434</v>
      </c>
      <c r="B55" s="102" t="s">
        <v>113</v>
      </c>
      <c r="C55" s="101">
        <f>83000</f>
        <v>83000</v>
      </c>
      <c r="D55" s="105">
        <v>83000</v>
      </c>
      <c r="E55" s="108">
        <f t="shared" si="0"/>
        <v>100</v>
      </c>
    </row>
    <row r="56" spans="1:5" ht="21">
      <c r="A56" s="104" t="s">
        <v>435</v>
      </c>
      <c r="B56" s="102" t="s">
        <v>436</v>
      </c>
      <c r="C56" s="101">
        <f>8243.52</f>
        <v>8243.52</v>
      </c>
      <c r="D56" s="105">
        <f>D57</f>
        <v>8243.52</v>
      </c>
      <c r="E56" s="108">
        <f t="shared" si="0"/>
        <v>100</v>
      </c>
    </row>
    <row r="57" spans="1:5" ht="189">
      <c r="A57" s="104" t="s">
        <v>437</v>
      </c>
      <c r="B57" s="102" t="s">
        <v>438</v>
      </c>
      <c r="C57" s="101">
        <f>8243.52</f>
        <v>8243.52</v>
      </c>
      <c r="D57" s="105">
        <f>D58</f>
        <v>8243.52</v>
      </c>
      <c r="E57" s="108">
        <f t="shared" si="0"/>
        <v>100</v>
      </c>
    </row>
    <row r="58" spans="1:5" ht="115.5">
      <c r="A58" s="104" t="s">
        <v>439</v>
      </c>
      <c r="B58" s="102" t="s">
        <v>440</v>
      </c>
      <c r="C58" s="101">
        <f>8243.52</f>
        <v>8243.52</v>
      </c>
      <c r="D58" s="105">
        <f>D59</f>
        <v>8243.52</v>
      </c>
      <c r="E58" s="108">
        <f t="shared" si="0"/>
        <v>100</v>
      </c>
    </row>
    <row r="59" spans="1:5" ht="136.5">
      <c r="A59" s="104" t="s">
        <v>441</v>
      </c>
      <c r="B59" s="102" t="s">
        <v>442</v>
      </c>
      <c r="C59" s="101">
        <f>8243.52</f>
        <v>8243.52</v>
      </c>
      <c r="D59" s="105">
        <v>8243.52</v>
      </c>
      <c r="E59" s="108">
        <f t="shared" si="0"/>
        <v>100</v>
      </c>
    </row>
    <row r="60" spans="1:5" ht="22.5">
      <c r="A60" s="104" t="s">
        <v>467</v>
      </c>
      <c r="B60" s="106" t="s">
        <v>115</v>
      </c>
      <c r="C60" s="101">
        <v>0</v>
      </c>
      <c r="D60" s="105">
        <f>D61</f>
        <v>-395</v>
      </c>
      <c r="E60" s="108" t="e">
        <f t="shared" si="0"/>
        <v>#DIV/0!</v>
      </c>
    </row>
    <row r="61" spans="1:5" ht="22.5">
      <c r="A61" s="104" t="s">
        <v>468</v>
      </c>
      <c r="B61" s="106" t="s">
        <v>470</v>
      </c>
      <c r="C61" s="101">
        <v>0</v>
      </c>
      <c r="D61" s="105">
        <f>D62</f>
        <v>-395</v>
      </c>
      <c r="E61" s="108" t="e">
        <f t="shared" si="0"/>
        <v>#DIV/0!</v>
      </c>
    </row>
    <row r="62" spans="1:5" ht="45">
      <c r="A62" s="104" t="s">
        <v>469</v>
      </c>
      <c r="B62" s="106" t="s">
        <v>141</v>
      </c>
      <c r="C62" s="101">
        <v>0</v>
      </c>
      <c r="D62" s="105">
        <v>-395</v>
      </c>
      <c r="E62" s="108" t="e">
        <f t="shared" si="0"/>
        <v>#DIV/0!</v>
      </c>
    </row>
    <row r="63" spans="1:5" ht="21">
      <c r="A63" s="104" t="s">
        <v>443</v>
      </c>
      <c r="B63" s="102" t="s">
        <v>82</v>
      </c>
      <c r="C63" s="101">
        <f>48176320.22</f>
        <v>48176320.22</v>
      </c>
      <c r="D63" s="105">
        <f>D64+D82</f>
        <v>48176320.22</v>
      </c>
      <c r="E63" s="108">
        <f t="shared" si="0"/>
        <v>100</v>
      </c>
    </row>
    <row r="64" spans="1:5" ht="52.5">
      <c r="A64" s="104" t="s">
        <v>444</v>
      </c>
      <c r="B64" s="102" t="s">
        <v>83</v>
      </c>
      <c r="C64" s="101">
        <f>48174320.22</f>
        <v>48174320.22</v>
      </c>
      <c r="D64" s="105">
        <f>D65+D72+D79</f>
        <v>48174320.22</v>
      </c>
      <c r="E64" s="108">
        <f t="shared" si="0"/>
        <v>100</v>
      </c>
    </row>
    <row r="65" spans="1:5" ht="31.5">
      <c r="A65" s="104" t="s">
        <v>445</v>
      </c>
      <c r="B65" s="102" t="s">
        <v>116</v>
      </c>
      <c r="C65" s="101">
        <f>36337939.26</f>
        <v>36337939.26</v>
      </c>
      <c r="D65" s="105">
        <f>D66+D68+D70</f>
        <v>36337939.26</v>
      </c>
      <c r="E65" s="108">
        <f t="shared" si="0"/>
        <v>100</v>
      </c>
    </row>
    <row r="66" spans="1:5" ht="31.5">
      <c r="A66" s="104" t="s">
        <v>446</v>
      </c>
      <c r="B66" s="102" t="s">
        <v>25</v>
      </c>
      <c r="C66" s="101">
        <f>31282300</f>
        <v>31282300</v>
      </c>
      <c r="D66" s="105">
        <f>D67</f>
        <v>31282300</v>
      </c>
      <c r="E66" s="108">
        <f t="shared" si="0"/>
        <v>100</v>
      </c>
    </row>
    <row r="67" spans="1:5" ht="63">
      <c r="A67" s="104" t="s">
        <v>447</v>
      </c>
      <c r="B67" s="102" t="s">
        <v>448</v>
      </c>
      <c r="C67" s="101">
        <f>31282300</f>
        <v>31282300</v>
      </c>
      <c r="D67" s="105">
        <v>31282300</v>
      </c>
      <c r="E67" s="108">
        <f t="shared" si="0"/>
        <v>100</v>
      </c>
    </row>
    <row r="68" spans="1:5" ht="52.5">
      <c r="A68" s="104" t="s">
        <v>449</v>
      </c>
      <c r="B68" s="102" t="s">
        <v>85</v>
      </c>
      <c r="C68" s="101">
        <f>4934986</f>
        <v>4934986</v>
      </c>
      <c r="D68" s="105">
        <f>D69</f>
        <v>4934986</v>
      </c>
      <c r="E68" s="108">
        <f t="shared" si="0"/>
        <v>100</v>
      </c>
    </row>
    <row r="69" spans="1:5" ht="63">
      <c r="A69" s="104" t="s">
        <v>450</v>
      </c>
      <c r="B69" s="102" t="s">
        <v>103</v>
      </c>
      <c r="C69" s="101">
        <f>4934986</f>
        <v>4934986</v>
      </c>
      <c r="D69" s="105">
        <v>4934986</v>
      </c>
      <c r="E69" s="108">
        <f t="shared" si="0"/>
        <v>100</v>
      </c>
    </row>
    <row r="70" spans="1:5" ht="12.75">
      <c r="A70" s="104" t="s">
        <v>451</v>
      </c>
      <c r="B70" s="102" t="s">
        <v>173</v>
      </c>
      <c r="C70" s="101">
        <f>120653.26</f>
        <v>120653.26</v>
      </c>
      <c r="D70" s="105">
        <f>D71</f>
        <v>120653.26</v>
      </c>
      <c r="E70" s="108">
        <f t="shared" si="0"/>
        <v>100</v>
      </c>
    </row>
    <row r="71" spans="1:5" ht="21">
      <c r="A71" s="104" t="s">
        <v>452</v>
      </c>
      <c r="B71" s="102" t="s">
        <v>174</v>
      </c>
      <c r="C71" s="101">
        <f>120653.26</f>
        <v>120653.26</v>
      </c>
      <c r="D71" s="105">
        <v>120653.26</v>
      </c>
      <c r="E71" s="108">
        <f t="shared" si="0"/>
        <v>100</v>
      </c>
    </row>
    <row r="72" spans="1:5" ht="31.5">
      <c r="A72" s="104" t="s">
        <v>453</v>
      </c>
      <c r="B72" s="102" t="s">
        <v>117</v>
      </c>
      <c r="C72" s="101">
        <f>529585.87</f>
        <v>529585.87</v>
      </c>
      <c r="D72" s="105">
        <f>D73+D75+D77</f>
        <v>529585.87</v>
      </c>
      <c r="E72" s="108">
        <f t="shared" si="0"/>
        <v>100</v>
      </c>
    </row>
    <row r="73" spans="1:5" ht="52.5">
      <c r="A73" s="104" t="s">
        <v>454</v>
      </c>
      <c r="B73" s="102" t="s">
        <v>146</v>
      </c>
      <c r="C73" s="101">
        <f>14237.61</f>
        <v>14237.61</v>
      </c>
      <c r="D73" s="105">
        <f>D74</f>
        <v>14237.61</v>
      </c>
      <c r="E73" s="108">
        <f t="shared" si="0"/>
        <v>100</v>
      </c>
    </row>
    <row r="74" spans="1:5" ht="52.5">
      <c r="A74" s="104" t="s">
        <v>455</v>
      </c>
      <c r="B74" s="102" t="s">
        <v>160</v>
      </c>
      <c r="C74" s="101">
        <f>14237.61</f>
        <v>14237.61</v>
      </c>
      <c r="D74" s="105">
        <v>14237.61</v>
      </c>
      <c r="E74" s="108">
        <f t="shared" si="0"/>
        <v>100</v>
      </c>
    </row>
    <row r="75" spans="1:5" ht="63">
      <c r="A75" s="104" t="s">
        <v>456</v>
      </c>
      <c r="B75" s="102" t="s">
        <v>27</v>
      </c>
      <c r="C75" s="101">
        <f>465371.43</f>
        <v>465371.43</v>
      </c>
      <c r="D75" s="105">
        <f>D76</f>
        <v>465371.83</v>
      </c>
      <c r="E75" s="108">
        <f t="shared" si="0"/>
        <v>100.00008595284847</v>
      </c>
    </row>
    <row r="76" spans="1:5" ht="73.5">
      <c r="A76" s="104" t="s">
        <v>457</v>
      </c>
      <c r="B76" s="102" t="s">
        <v>105</v>
      </c>
      <c r="C76" s="101">
        <f>465371.43</f>
        <v>465371.43</v>
      </c>
      <c r="D76" s="105">
        <v>465371.83</v>
      </c>
      <c r="E76" s="108">
        <f t="shared" si="0"/>
        <v>100.00008595284847</v>
      </c>
    </row>
    <row r="77" spans="1:5" ht="42">
      <c r="A77" s="104" t="s">
        <v>458</v>
      </c>
      <c r="B77" s="102" t="s">
        <v>26</v>
      </c>
      <c r="C77" s="101">
        <f>49976.83</f>
        <v>49976.83</v>
      </c>
      <c r="D77" s="105">
        <f>D78</f>
        <v>49976.43</v>
      </c>
      <c r="E77" s="108">
        <f aca="true" t="shared" si="1" ref="E77:E85">D77/C77*100</f>
        <v>99.99919962910812</v>
      </c>
    </row>
    <row r="78" spans="1:5" ht="52.5">
      <c r="A78" s="104" t="s">
        <v>459</v>
      </c>
      <c r="B78" s="102" t="s">
        <v>104</v>
      </c>
      <c r="C78" s="101">
        <f>49976.83</f>
        <v>49976.83</v>
      </c>
      <c r="D78" s="105">
        <v>49976.43</v>
      </c>
      <c r="E78" s="108">
        <f t="shared" si="1"/>
        <v>99.99919962910812</v>
      </c>
    </row>
    <row r="79" spans="1:5" ht="21">
      <c r="A79" s="104" t="s">
        <v>460</v>
      </c>
      <c r="B79" s="102" t="s">
        <v>28</v>
      </c>
      <c r="C79" s="101">
        <f>11306795.09</f>
        <v>11306795.09</v>
      </c>
      <c r="D79" s="105">
        <f>D80</f>
        <v>11306795.09</v>
      </c>
      <c r="E79" s="108">
        <f t="shared" si="1"/>
        <v>100</v>
      </c>
    </row>
    <row r="80" spans="1:5" ht="31.5">
      <c r="A80" s="104" t="s">
        <v>461</v>
      </c>
      <c r="B80" s="102" t="s">
        <v>29</v>
      </c>
      <c r="C80" s="101">
        <f>11306795.09</f>
        <v>11306795.09</v>
      </c>
      <c r="D80" s="105">
        <f>D81</f>
        <v>11306795.09</v>
      </c>
      <c r="E80" s="108">
        <f t="shared" si="1"/>
        <v>100</v>
      </c>
    </row>
    <row r="81" spans="1:5" ht="42">
      <c r="A81" s="104" t="s">
        <v>462</v>
      </c>
      <c r="B81" s="102" t="s">
        <v>106</v>
      </c>
      <c r="C81" s="101">
        <f>11306795.09</f>
        <v>11306795.09</v>
      </c>
      <c r="D81" s="105">
        <v>11306795.09</v>
      </c>
      <c r="E81" s="108">
        <f t="shared" si="1"/>
        <v>100</v>
      </c>
    </row>
    <row r="82" spans="1:5" ht="21">
      <c r="A82" s="104" t="s">
        <v>463</v>
      </c>
      <c r="B82" s="102" t="s">
        <v>464</v>
      </c>
      <c r="C82" s="101">
        <f>2000</f>
        <v>2000</v>
      </c>
      <c r="D82" s="105">
        <f>D83</f>
        <v>2000</v>
      </c>
      <c r="E82" s="108">
        <f t="shared" si="1"/>
        <v>100</v>
      </c>
    </row>
    <row r="83" spans="1:5" ht="31.5">
      <c r="A83" s="104" t="s">
        <v>465</v>
      </c>
      <c r="B83" s="102" t="s">
        <v>175</v>
      </c>
      <c r="C83" s="101">
        <f>2000</f>
        <v>2000</v>
      </c>
      <c r="D83" s="105">
        <f>D84</f>
        <v>2000</v>
      </c>
      <c r="E83" s="108">
        <f t="shared" si="1"/>
        <v>100</v>
      </c>
    </row>
    <row r="84" spans="1:5" ht="31.5">
      <c r="A84" s="104" t="s">
        <v>466</v>
      </c>
      <c r="B84" s="102" t="s">
        <v>175</v>
      </c>
      <c r="C84" s="101">
        <f>2000</f>
        <v>2000</v>
      </c>
      <c r="D84" s="105">
        <v>2000</v>
      </c>
      <c r="E84" s="108">
        <f t="shared" si="1"/>
        <v>100</v>
      </c>
    </row>
    <row r="85" spans="1:5" ht="12.75">
      <c r="A85" s="102" t="s">
        <v>45</v>
      </c>
      <c r="B85" s="102"/>
      <c r="C85" s="101">
        <f>60146359.81</f>
        <v>60146359.81</v>
      </c>
      <c r="D85" s="107">
        <f>D63+D12</f>
        <v>60268880.86</v>
      </c>
      <c r="E85" s="108">
        <f t="shared" si="1"/>
        <v>100.20370484662253</v>
      </c>
    </row>
    <row r="86" spans="1:5" ht="12.75">
      <c r="A86"/>
      <c r="B86"/>
      <c r="C86"/>
      <c r="D86"/>
      <c r="E86"/>
    </row>
  </sheetData>
  <sheetProtection/>
  <mergeCells count="3">
    <mergeCell ref="A7:E9"/>
    <mergeCell ref="C2:F2"/>
    <mergeCell ref="C3:F3"/>
  </mergeCells>
  <printOptions/>
  <pageMargins left="0.75" right="0.11" top="0.52" bottom="0.53" header="0.5" footer="0.5"/>
  <pageSetup horizontalDpi="600" verticalDpi="600" orientation="portrait" paperSize="9" scale="8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view="pageBreakPreview" zoomScaleNormal="115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24.00390625" style="45" customWidth="1"/>
    <col min="2" max="2" width="31.375" style="45" customWidth="1"/>
    <col min="3" max="3" width="13.625" style="66" customWidth="1"/>
    <col min="4" max="4" width="12.875" style="66" customWidth="1"/>
    <col min="5" max="5" width="18.125" style="48" customWidth="1"/>
    <col min="6" max="6" width="25.25390625" style="45" customWidth="1"/>
    <col min="7" max="7" width="59.125" style="45" customWidth="1"/>
    <col min="8" max="8" width="11.875" style="0" customWidth="1"/>
    <col min="9" max="9" width="20.875" style="0" customWidth="1"/>
  </cols>
  <sheetData>
    <row r="1" spans="1:5" s="40" customFormat="1" ht="12.75">
      <c r="A1" s="39"/>
      <c r="B1" s="39"/>
      <c r="C1" s="67"/>
      <c r="D1" s="67"/>
      <c r="E1" s="38" t="s">
        <v>114</v>
      </c>
    </row>
    <row r="2" spans="1:14" s="40" customFormat="1" ht="12.75">
      <c r="A2" s="39"/>
      <c r="B2" s="39"/>
      <c r="C2" s="68"/>
      <c r="D2" s="144" t="s">
        <v>527</v>
      </c>
      <c r="E2" s="144"/>
      <c r="F2" s="144"/>
      <c r="G2" s="144"/>
      <c r="N2" s="38"/>
    </row>
    <row r="3" spans="1:14" s="40" customFormat="1" ht="12.75">
      <c r="A3" s="39"/>
      <c r="B3" s="39"/>
      <c r="C3" s="68"/>
      <c r="D3" s="144" t="s">
        <v>134</v>
      </c>
      <c r="E3" s="144"/>
      <c r="F3" s="144"/>
      <c r="G3" s="144"/>
      <c r="N3" s="38"/>
    </row>
    <row r="4" spans="1:14" s="40" customFormat="1" ht="12.75">
      <c r="A4" s="39"/>
      <c r="B4" s="39"/>
      <c r="C4" s="68"/>
      <c r="D4" s="70" t="s">
        <v>525</v>
      </c>
      <c r="E4" s="56"/>
      <c r="F4" s="56"/>
      <c r="G4"/>
      <c r="N4" s="38"/>
    </row>
    <row r="5" spans="1:14" s="40" customFormat="1" ht="12.75">
      <c r="A5" s="39"/>
      <c r="B5" s="39"/>
      <c r="C5" s="68"/>
      <c r="D5" s="56" t="s">
        <v>528</v>
      </c>
      <c r="E5" s="56"/>
      <c r="F5" s="56"/>
      <c r="G5"/>
      <c r="N5" s="38"/>
    </row>
    <row r="6" spans="1:7" s="40" customFormat="1" ht="54" customHeight="1">
      <c r="A6" s="145" t="s">
        <v>176</v>
      </c>
      <c r="B6" s="145"/>
      <c r="C6" s="145"/>
      <c r="D6" s="145"/>
      <c r="E6" s="145"/>
      <c r="F6" s="57"/>
      <c r="G6" s="57"/>
    </row>
    <row r="7" spans="3:5" s="45" customFormat="1" ht="12.75">
      <c r="C7" s="66"/>
      <c r="D7" s="66"/>
      <c r="E7" s="48"/>
    </row>
    <row r="8" spans="1:5" s="45" customFormat="1" ht="25.5">
      <c r="A8" s="103" t="s">
        <v>384</v>
      </c>
      <c r="B8" s="99" t="s">
        <v>385</v>
      </c>
      <c r="C8" s="65" t="s">
        <v>170</v>
      </c>
      <c r="D8" s="103" t="s">
        <v>171</v>
      </c>
      <c r="E8" s="103" t="s">
        <v>133</v>
      </c>
    </row>
    <row r="9" spans="1:5" s="45" customFormat="1" ht="12.75">
      <c r="A9" s="100" t="s">
        <v>36</v>
      </c>
      <c r="B9" s="100" t="s">
        <v>37</v>
      </c>
      <c r="C9" s="100" t="s">
        <v>38</v>
      </c>
      <c r="D9" s="118">
        <v>4</v>
      </c>
      <c r="E9" s="100">
        <v>5</v>
      </c>
    </row>
    <row r="10" spans="1:5" s="73" customFormat="1" ht="12.75">
      <c r="A10" s="104" t="s">
        <v>386</v>
      </c>
      <c r="B10" s="102" t="s">
        <v>72</v>
      </c>
      <c r="C10" s="101">
        <f>11970039.59</f>
        <v>11970039.59</v>
      </c>
      <c r="D10" s="105">
        <f>D11+D26+D29+D40+D43+D50+D54+D58+D16</f>
        <v>12092560.64</v>
      </c>
      <c r="E10" s="108">
        <f>D10/C10*100</f>
        <v>101.02356428380035</v>
      </c>
    </row>
    <row r="11" spans="1:5" s="73" customFormat="1" ht="12.75">
      <c r="A11" s="104" t="s">
        <v>387</v>
      </c>
      <c r="B11" s="102" t="s">
        <v>73</v>
      </c>
      <c r="C11" s="101">
        <f>6492951.9</f>
        <v>6492951.9</v>
      </c>
      <c r="D11" s="105">
        <f>D12</f>
        <v>6689273.08</v>
      </c>
      <c r="E11" s="108">
        <f aca="true" t="shared" si="0" ref="E11:E74">D11/C11*100</f>
        <v>103.0236044101913</v>
      </c>
    </row>
    <row r="12" spans="1:5" s="74" customFormat="1" ht="12.75">
      <c r="A12" s="104" t="s">
        <v>388</v>
      </c>
      <c r="B12" s="102" t="s">
        <v>74</v>
      </c>
      <c r="C12" s="101">
        <f>6492951.9</f>
        <v>6492951.9</v>
      </c>
      <c r="D12" s="105">
        <f>D13+D14+D15</f>
        <v>6689273.08</v>
      </c>
      <c r="E12" s="108">
        <f t="shared" si="0"/>
        <v>103.0236044101913</v>
      </c>
    </row>
    <row r="13" spans="1:5" s="74" customFormat="1" ht="84">
      <c r="A13" s="104" t="s">
        <v>471</v>
      </c>
      <c r="B13" s="102" t="s">
        <v>92</v>
      </c>
      <c r="C13" s="101">
        <f>6490251.9</f>
        <v>6490251.9</v>
      </c>
      <c r="D13" s="105">
        <v>6686937.16</v>
      </c>
      <c r="E13" s="108">
        <f t="shared" si="0"/>
        <v>103.03047189894123</v>
      </c>
    </row>
    <row r="14" spans="1:5" s="74" customFormat="1" ht="136.5">
      <c r="A14" s="104" t="s">
        <v>472</v>
      </c>
      <c r="B14" s="102" t="s">
        <v>159</v>
      </c>
      <c r="C14" s="101">
        <f>1500</f>
        <v>1500</v>
      </c>
      <c r="D14" s="105">
        <v>1265.7</v>
      </c>
      <c r="E14" s="108">
        <f t="shared" si="0"/>
        <v>84.38</v>
      </c>
    </row>
    <row r="15" spans="1:5" s="74" customFormat="1" ht="52.5">
      <c r="A15" s="104" t="s">
        <v>473</v>
      </c>
      <c r="B15" s="102" t="s">
        <v>93</v>
      </c>
      <c r="C15" s="101">
        <f>1200</f>
        <v>1200</v>
      </c>
      <c r="D15" s="105">
        <v>1070.22</v>
      </c>
      <c r="E15" s="108">
        <f t="shared" si="0"/>
        <v>89.185</v>
      </c>
    </row>
    <row r="16" spans="1:5" s="74" customFormat="1" ht="31.5">
      <c r="A16" s="104" t="s">
        <v>392</v>
      </c>
      <c r="B16" s="102" t="s">
        <v>135</v>
      </c>
      <c r="C16" s="101">
        <f>3859590</f>
        <v>3859590</v>
      </c>
      <c r="D16" s="105">
        <f>D17</f>
        <v>3788830.4000000004</v>
      </c>
      <c r="E16" s="108">
        <f t="shared" si="0"/>
        <v>98.16665500739717</v>
      </c>
    </row>
    <row r="17" spans="1:5" s="74" customFormat="1" ht="31.5">
      <c r="A17" s="104" t="s">
        <v>393</v>
      </c>
      <c r="B17" s="102" t="s">
        <v>136</v>
      </c>
      <c r="C17" s="101">
        <f>3859590</f>
        <v>3859590</v>
      </c>
      <c r="D17" s="105">
        <f>D18+D20+D22+D24</f>
        <v>3788830.4000000004</v>
      </c>
      <c r="E17" s="108">
        <f t="shared" si="0"/>
        <v>98.16665500739717</v>
      </c>
    </row>
    <row r="18" spans="1:5" s="73" customFormat="1" ht="84">
      <c r="A18" s="104" t="s">
        <v>394</v>
      </c>
      <c r="B18" s="102" t="s">
        <v>137</v>
      </c>
      <c r="C18" s="101">
        <f>1743180</f>
        <v>1743180</v>
      </c>
      <c r="D18" s="105">
        <f>D19</f>
        <v>1747551.62</v>
      </c>
      <c r="E18" s="108">
        <f t="shared" si="0"/>
        <v>100.25078419899265</v>
      </c>
    </row>
    <row r="19" spans="1:5" s="73" customFormat="1" ht="126">
      <c r="A19" s="104" t="s">
        <v>474</v>
      </c>
      <c r="B19" s="102" t="s">
        <v>396</v>
      </c>
      <c r="C19" s="101">
        <f>1743180</f>
        <v>1743180</v>
      </c>
      <c r="D19" s="105">
        <v>1747551.62</v>
      </c>
      <c r="E19" s="108">
        <f t="shared" si="0"/>
        <v>100.25078419899265</v>
      </c>
    </row>
    <row r="20" spans="1:5" s="73" customFormat="1" ht="105">
      <c r="A20" s="104" t="s">
        <v>397</v>
      </c>
      <c r="B20" s="102" t="s">
        <v>138</v>
      </c>
      <c r="C20" s="101">
        <f>13154</f>
        <v>13154</v>
      </c>
      <c r="D20" s="105">
        <f>D21</f>
        <v>12499.74</v>
      </c>
      <c r="E20" s="108">
        <f t="shared" si="0"/>
        <v>95.02615174091531</v>
      </c>
    </row>
    <row r="21" spans="1:5" s="45" customFormat="1" ht="147">
      <c r="A21" s="104" t="s">
        <v>475</v>
      </c>
      <c r="B21" s="102" t="s">
        <v>399</v>
      </c>
      <c r="C21" s="101">
        <f>13154</f>
        <v>13154</v>
      </c>
      <c r="D21" s="105">
        <v>12499.74</v>
      </c>
      <c r="E21" s="108">
        <f t="shared" si="0"/>
        <v>95.02615174091531</v>
      </c>
    </row>
    <row r="22" spans="1:5" s="45" customFormat="1" ht="84">
      <c r="A22" s="104" t="s">
        <v>400</v>
      </c>
      <c r="B22" s="102" t="s">
        <v>139</v>
      </c>
      <c r="C22" s="101">
        <f>2403256</f>
        <v>2403256</v>
      </c>
      <c r="D22" s="105">
        <f>D23</f>
        <v>2350947.92</v>
      </c>
      <c r="E22" s="108">
        <f t="shared" si="0"/>
        <v>97.823449520151</v>
      </c>
    </row>
    <row r="23" spans="1:5" s="45" customFormat="1" ht="126">
      <c r="A23" s="104" t="s">
        <v>476</v>
      </c>
      <c r="B23" s="102" t="s">
        <v>402</v>
      </c>
      <c r="C23" s="101">
        <f>2403256</f>
        <v>2403256</v>
      </c>
      <c r="D23" s="105">
        <v>2350947.92</v>
      </c>
      <c r="E23" s="108">
        <f t="shared" si="0"/>
        <v>97.823449520151</v>
      </c>
    </row>
    <row r="24" spans="1:5" s="45" customFormat="1" ht="84">
      <c r="A24" s="104" t="s">
        <v>403</v>
      </c>
      <c r="B24" s="102" t="s">
        <v>140</v>
      </c>
      <c r="C24" s="101">
        <f>-300000</f>
        <v>-300000</v>
      </c>
      <c r="D24" s="105">
        <f>D25</f>
        <v>-322168.88</v>
      </c>
      <c r="E24" s="108">
        <f t="shared" si="0"/>
        <v>107.38962666666667</v>
      </c>
    </row>
    <row r="25" spans="1:5" s="45" customFormat="1" ht="126">
      <c r="A25" s="104" t="s">
        <v>477</v>
      </c>
      <c r="B25" s="102" t="s">
        <v>405</v>
      </c>
      <c r="C25" s="101">
        <f>-300000</f>
        <v>-300000</v>
      </c>
      <c r="D25" s="105">
        <v>-322168.88</v>
      </c>
      <c r="E25" s="108">
        <f t="shared" si="0"/>
        <v>107.38962666666667</v>
      </c>
    </row>
    <row r="26" spans="1:5" s="45" customFormat="1" ht="12.75">
      <c r="A26" s="104" t="s">
        <v>406</v>
      </c>
      <c r="B26" s="102" t="s">
        <v>75</v>
      </c>
      <c r="C26" s="101">
        <f>180000</f>
        <v>180000</v>
      </c>
      <c r="D26" s="105">
        <f>D27</f>
        <v>167966.53</v>
      </c>
      <c r="E26" s="108">
        <f t="shared" si="0"/>
        <v>93.3147388888889</v>
      </c>
    </row>
    <row r="27" spans="1:5" s="45" customFormat="1" ht="21">
      <c r="A27" s="104" t="s">
        <v>407</v>
      </c>
      <c r="B27" s="102" t="s">
        <v>47</v>
      </c>
      <c r="C27" s="101">
        <f>180000</f>
        <v>180000</v>
      </c>
      <c r="D27" s="105">
        <f>D28</f>
        <v>167966.53</v>
      </c>
      <c r="E27" s="108">
        <f t="shared" si="0"/>
        <v>93.3147388888889</v>
      </c>
    </row>
    <row r="28" spans="1:5" s="45" customFormat="1" ht="21">
      <c r="A28" s="104" t="s">
        <v>478</v>
      </c>
      <c r="B28" s="102" t="s">
        <v>47</v>
      </c>
      <c r="C28" s="101">
        <f>180000</f>
        <v>180000</v>
      </c>
      <c r="D28" s="105">
        <v>167966.53</v>
      </c>
      <c r="E28" s="108">
        <f t="shared" si="0"/>
        <v>93.3147388888889</v>
      </c>
    </row>
    <row r="29" spans="1:5" s="45" customFormat="1" ht="12.75">
      <c r="A29" s="104" t="s">
        <v>409</v>
      </c>
      <c r="B29" s="102" t="s">
        <v>76</v>
      </c>
      <c r="C29" s="101">
        <f>790804.92</f>
        <v>790804.92</v>
      </c>
      <c r="D29" s="105">
        <f>D30+D32+D35</f>
        <v>819631.38</v>
      </c>
      <c r="E29" s="108">
        <f t="shared" si="0"/>
        <v>103.64520493878567</v>
      </c>
    </row>
    <row r="30" spans="1:5" s="45" customFormat="1" ht="12.75">
      <c r="A30" s="104" t="s">
        <v>410</v>
      </c>
      <c r="B30" s="102" t="s">
        <v>77</v>
      </c>
      <c r="C30" s="101">
        <f>342850.7</f>
        <v>342850.7</v>
      </c>
      <c r="D30" s="105">
        <f>D31</f>
        <v>349392.74</v>
      </c>
      <c r="E30" s="108">
        <f t="shared" si="0"/>
        <v>101.90813085695902</v>
      </c>
    </row>
    <row r="31" spans="1:5" s="45" customFormat="1" ht="52.5">
      <c r="A31" s="104" t="s">
        <v>479</v>
      </c>
      <c r="B31" s="102" t="s">
        <v>109</v>
      </c>
      <c r="C31" s="101">
        <f>342850.7</f>
        <v>342850.7</v>
      </c>
      <c r="D31" s="105">
        <v>349392.74</v>
      </c>
      <c r="E31" s="108">
        <f t="shared" si="0"/>
        <v>101.90813085695902</v>
      </c>
    </row>
    <row r="32" spans="1:5" s="47" customFormat="1" ht="12.75">
      <c r="A32" s="104" t="s">
        <v>412</v>
      </c>
      <c r="B32" s="102" t="s">
        <v>177</v>
      </c>
      <c r="C32" s="101">
        <f>81700</f>
        <v>81700</v>
      </c>
      <c r="D32" s="105">
        <f>D33+D34</f>
        <v>88502.51</v>
      </c>
      <c r="E32" s="108">
        <f t="shared" si="0"/>
        <v>108.32620563035495</v>
      </c>
    </row>
    <row r="33" spans="1:5" s="45" customFormat="1" ht="12.75">
      <c r="A33" s="104" t="s">
        <v>480</v>
      </c>
      <c r="B33" s="102" t="s">
        <v>178</v>
      </c>
      <c r="C33" s="101">
        <f>13800</f>
        <v>13800</v>
      </c>
      <c r="D33" s="105">
        <v>16063.25</v>
      </c>
      <c r="E33" s="108">
        <f t="shared" si="0"/>
        <v>116.40036231884059</v>
      </c>
    </row>
    <row r="34" spans="1:5" s="45" customFormat="1" ht="12.75">
      <c r="A34" s="104" t="s">
        <v>481</v>
      </c>
      <c r="B34" s="102" t="s">
        <v>179</v>
      </c>
      <c r="C34" s="101">
        <f>67900</f>
        <v>67900</v>
      </c>
      <c r="D34" s="105">
        <v>72439.26</v>
      </c>
      <c r="E34" s="108">
        <f t="shared" si="0"/>
        <v>106.68521354933725</v>
      </c>
    </row>
    <row r="35" spans="1:5" s="45" customFormat="1" ht="12.75">
      <c r="A35" s="104" t="s">
        <v>415</v>
      </c>
      <c r="B35" s="102" t="s">
        <v>78</v>
      </c>
      <c r="C35" s="101">
        <f>366254.22</f>
        <v>366254.22</v>
      </c>
      <c r="D35" s="105">
        <f>D36+D38</f>
        <v>381736.13</v>
      </c>
      <c r="E35" s="108">
        <f t="shared" si="0"/>
        <v>104.22709395676041</v>
      </c>
    </row>
    <row r="36" spans="1:5" s="45" customFormat="1" ht="12.75">
      <c r="A36" s="104" t="s">
        <v>416</v>
      </c>
      <c r="B36" s="102" t="s">
        <v>94</v>
      </c>
      <c r="C36" s="101">
        <f>280651</f>
        <v>280651</v>
      </c>
      <c r="D36" s="105">
        <f>D37</f>
        <v>294446.12</v>
      </c>
      <c r="E36" s="108">
        <f t="shared" si="0"/>
        <v>104.91540026581056</v>
      </c>
    </row>
    <row r="37" spans="1:5" s="45" customFormat="1" ht="42">
      <c r="A37" s="104" t="s">
        <v>482</v>
      </c>
      <c r="B37" s="102" t="s">
        <v>95</v>
      </c>
      <c r="C37" s="101">
        <f>280651</f>
        <v>280651</v>
      </c>
      <c r="D37" s="105">
        <v>294446.12</v>
      </c>
      <c r="E37" s="108">
        <f t="shared" si="0"/>
        <v>104.91540026581056</v>
      </c>
    </row>
    <row r="38" spans="1:5" s="47" customFormat="1" ht="12.75">
      <c r="A38" s="104" t="s">
        <v>418</v>
      </c>
      <c r="B38" s="102" t="s">
        <v>96</v>
      </c>
      <c r="C38" s="101">
        <f>85603.22</f>
        <v>85603.22</v>
      </c>
      <c r="D38" s="105">
        <f>D39</f>
        <v>87290.01</v>
      </c>
      <c r="E38" s="108">
        <f t="shared" si="0"/>
        <v>101.97047494241454</v>
      </c>
    </row>
    <row r="39" spans="1:5" s="45" customFormat="1" ht="42">
      <c r="A39" s="104" t="s">
        <v>483</v>
      </c>
      <c r="B39" s="102" t="s">
        <v>97</v>
      </c>
      <c r="C39" s="101">
        <f>85603.22</f>
        <v>85603.22</v>
      </c>
      <c r="D39" s="105">
        <v>87290.01</v>
      </c>
      <c r="E39" s="108">
        <f t="shared" si="0"/>
        <v>101.97047494241454</v>
      </c>
    </row>
    <row r="40" spans="1:5" s="45" customFormat="1" ht="12.75">
      <c r="A40" s="104" t="s">
        <v>420</v>
      </c>
      <c r="B40" s="102" t="s">
        <v>79</v>
      </c>
      <c r="C40" s="101">
        <f>16200</f>
        <v>16200</v>
      </c>
      <c r="D40" s="105">
        <f>D41</f>
        <v>16200</v>
      </c>
      <c r="E40" s="108">
        <f t="shared" si="0"/>
        <v>100</v>
      </c>
    </row>
    <row r="41" spans="1:5" s="45" customFormat="1" ht="52.5">
      <c r="A41" s="104" t="s">
        <v>421</v>
      </c>
      <c r="B41" s="102" t="s">
        <v>80</v>
      </c>
      <c r="C41" s="101">
        <f>16200</f>
        <v>16200</v>
      </c>
      <c r="D41" s="105">
        <f>D42</f>
        <v>16200</v>
      </c>
      <c r="E41" s="108">
        <f t="shared" si="0"/>
        <v>100</v>
      </c>
    </row>
    <row r="42" spans="1:5" s="45" customFormat="1" ht="73.5">
      <c r="A42" s="104" t="s">
        <v>484</v>
      </c>
      <c r="B42" s="102" t="s">
        <v>70</v>
      </c>
      <c r="C42" s="101">
        <f>16200</f>
        <v>16200</v>
      </c>
      <c r="D42" s="105">
        <v>16200</v>
      </c>
      <c r="E42" s="108">
        <f t="shared" si="0"/>
        <v>100</v>
      </c>
    </row>
    <row r="43" spans="1:5" s="45" customFormat="1" ht="42">
      <c r="A43" s="104" t="s">
        <v>423</v>
      </c>
      <c r="B43" s="102" t="s">
        <v>81</v>
      </c>
      <c r="C43" s="101">
        <f>539644.25</f>
        <v>539644.25</v>
      </c>
      <c r="D43" s="105">
        <f>D44+D47</f>
        <v>519810.73</v>
      </c>
      <c r="E43" s="108">
        <f t="shared" si="0"/>
        <v>96.32470465496482</v>
      </c>
    </row>
    <row r="44" spans="1:5" s="45" customFormat="1" ht="94.5">
      <c r="A44" s="104" t="s">
        <v>424</v>
      </c>
      <c r="B44" s="102" t="s">
        <v>98</v>
      </c>
      <c r="C44" s="101">
        <f>167885.25-395</f>
        <v>167490.25</v>
      </c>
      <c r="D44" s="105">
        <f>D45</f>
        <v>147240.77</v>
      </c>
      <c r="E44" s="108">
        <f t="shared" si="0"/>
        <v>87.91005446585696</v>
      </c>
    </row>
    <row r="45" spans="1:5" s="45" customFormat="1" ht="94.5">
      <c r="A45" s="104" t="s">
        <v>425</v>
      </c>
      <c r="B45" s="102" t="s">
        <v>99</v>
      </c>
      <c r="C45" s="101">
        <f>167885.25-395</f>
        <v>167490.25</v>
      </c>
      <c r="D45" s="105">
        <f>D46</f>
        <v>147240.77</v>
      </c>
      <c r="E45" s="108">
        <f t="shared" si="0"/>
        <v>87.91005446585696</v>
      </c>
    </row>
    <row r="46" spans="1:5" s="45" customFormat="1" ht="73.5">
      <c r="A46" s="104" t="s">
        <v>485</v>
      </c>
      <c r="B46" s="102" t="s">
        <v>100</v>
      </c>
      <c r="C46" s="101">
        <f>167885.25-395</f>
        <v>167490.25</v>
      </c>
      <c r="D46" s="105">
        <v>147240.77</v>
      </c>
      <c r="E46" s="108">
        <f t="shared" si="0"/>
        <v>87.91005446585696</v>
      </c>
    </row>
    <row r="47" spans="1:5" s="47" customFormat="1" ht="94.5">
      <c r="A47" s="104" t="s">
        <v>427</v>
      </c>
      <c r="B47" s="102" t="s">
        <v>110</v>
      </c>
      <c r="C47" s="101">
        <f>371759</f>
        <v>371759</v>
      </c>
      <c r="D47" s="105">
        <f>D48</f>
        <v>372569.96</v>
      </c>
      <c r="E47" s="108">
        <f t="shared" si="0"/>
        <v>100.21814132273865</v>
      </c>
    </row>
    <row r="48" spans="1:5" s="45" customFormat="1" ht="94.5">
      <c r="A48" s="104" t="s">
        <v>428</v>
      </c>
      <c r="B48" s="102" t="s">
        <v>111</v>
      </c>
      <c r="C48" s="101">
        <f>371759</f>
        <v>371759</v>
      </c>
      <c r="D48" s="105">
        <f>D49</f>
        <v>372569.96</v>
      </c>
      <c r="E48" s="108">
        <f t="shared" si="0"/>
        <v>100.21814132273865</v>
      </c>
    </row>
    <row r="49" spans="1:5" s="45" customFormat="1" ht="84">
      <c r="A49" s="104" t="s">
        <v>486</v>
      </c>
      <c r="B49" s="102" t="s">
        <v>112</v>
      </c>
      <c r="C49" s="101">
        <f>371759</f>
        <v>371759</v>
      </c>
      <c r="D49" s="105">
        <v>372569.96</v>
      </c>
      <c r="E49" s="108">
        <f t="shared" si="0"/>
        <v>100.21814132273865</v>
      </c>
    </row>
    <row r="50" spans="1:5" s="45" customFormat="1" ht="31.5">
      <c r="A50" s="104" t="s">
        <v>430</v>
      </c>
      <c r="B50" s="102" t="s">
        <v>431</v>
      </c>
      <c r="C50" s="101">
        <f>83000</f>
        <v>83000</v>
      </c>
      <c r="D50" s="105">
        <f>D51</f>
        <v>83000</v>
      </c>
      <c r="E50" s="108">
        <f t="shared" si="0"/>
        <v>100</v>
      </c>
    </row>
    <row r="51" spans="1:5" s="45" customFormat="1" ht="21">
      <c r="A51" s="104" t="s">
        <v>432</v>
      </c>
      <c r="B51" s="102" t="s">
        <v>101</v>
      </c>
      <c r="C51" s="101">
        <f>83000</f>
        <v>83000</v>
      </c>
      <c r="D51" s="105">
        <f>D52</f>
        <v>83000</v>
      </c>
      <c r="E51" s="108">
        <f t="shared" si="0"/>
        <v>100</v>
      </c>
    </row>
    <row r="52" spans="1:5" s="47" customFormat="1" ht="21">
      <c r="A52" s="104" t="s">
        <v>433</v>
      </c>
      <c r="B52" s="102" t="s">
        <v>102</v>
      </c>
      <c r="C52" s="101">
        <f>83000</f>
        <v>83000</v>
      </c>
      <c r="D52" s="105">
        <f>D53</f>
        <v>83000</v>
      </c>
      <c r="E52" s="108">
        <f t="shared" si="0"/>
        <v>100</v>
      </c>
    </row>
    <row r="53" spans="1:5" s="45" customFormat="1" ht="31.5">
      <c r="A53" s="104" t="s">
        <v>487</v>
      </c>
      <c r="B53" s="102" t="s">
        <v>113</v>
      </c>
      <c r="C53" s="101">
        <f>83000</f>
        <v>83000</v>
      </c>
      <c r="D53" s="105">
        <v>83000</v>
      </c>
      <c r="E53" s="108">
        <f t="shared" si="0"/>
        <v>100</v>
      </c>
    </row>
    <row r="54" spans="1:5" s="45" customFormat="1" ht="21">
      <c r="A54" s="104" t="s">
        <v>435</v>
      </c>
      <c r="B54" s="102" t="s">
        <v>436</v>
      </c>
      <c r="C54" s="101">
        <f>8243.52</f>
        <v>8243.52</v>
      </c>
      <c r="D54" s="105">
        <f>D55</f>
        <v>8243.52</v>
      </c>
      <c r="E54" s="108">
        <f t="shared" si="0"/>
        <v>100</v>
      </c>
    </row>
    <row r="55" spans="1:5" s="45" customFormat="1" ht="126">
      <c r="A55" s="104" t="s">
        <v>437</v>
      </c>
      <c r="B55" s="102" t="s">
        <v>438</v>
      </c>
      <c r="C55" s="101">
        <f>8243.52</f>
        <v>8243.52</v>
      </c>
      <c r="D55" s="105">
        <f>D56</f>
        <v>8243.52</v>
      </c>
      <c r="E55" s="108">
        <f t="shared" si="0"/>
        <v>100</v>
      </c>
    </row>
    <row r="56" spans="1:5" s="45" customFormat="1" ht="63">
      <c r="A56" s="104" t="s">
        <v>439</v>
      </c>
      <c r="B56" s="102" t="s">
        <v>440</v>
      </c>
      <c r="C56" s="101">
        <f>8243.52</f>
        <v>8243.52</v>
      </c>
      <c r="D56" s="105">
        <f>D57</f>
        <v>8243.52</v>
      </c>
      <c r="E56" s="108">
        <f t="shared" si="0"/>
        <v>100</v>
      </c>
    </row>
    <row r="57" spans="1:5" s="45" customFormat="1" ht="84">
      <c r="A57" s="104" t="s">
        <v>488</v>
      </c>
      <c r="B57" s="102" t="s">
        <v>442</v>
      </c>
      <c r="C57" s="101">
        <f>8243.52</f>
        <v>8243.52</v>
      </c>
      <c r="D57" s="105">
        <v>8243.52</v>
      </c>
      <c r="E57" s="108">
        <f t="shared" si="0"/>
        <v>100</v>
      </c>
    </row>
    <row r="58" spans="1:5" s="45" customFormat="1" ht="12.75">
      <c r="A58" s="104" t="s">
        <v>467</v>
      </c>
      <c r="B58" s="106" t="s">
        <v>115</v>
      </c>
      <c r="C58" s="101">
        <v>0</v>
      </c>
      <c r="D58" s="105">
        <f>D59</f>
        <v>-395</v>
      </c>
      <c r="E58" s="108" t="e">
        <f t="shared" si="0"/>
        <v>#DIV/0!</v>
      </c>
    </row>
    <row r="59" spans="1:5" s="47" customFormat="1" ht="12.75">
      <c r="A59" s="104" t="s">
        <v>468</v>
      </c>
      <c r="B59" s="106" t="s">
        <v>470</v>
      </c>
      <c r="C59" s="101">
        <v>0</v>
      </c>
      <c r="D59" s="105">
        <f>D60</f>
        <v>-395</v>
      </c>
      <c r="E59" s="108" t="e">
        <f t="shared" si="0"/>
        <v>#DIV/0!</v>
      </c>
    </row>
    <row r="60" spans="1:5" s="45" customFormat="1" ht="33.75">
      <c r="A60" s="104" t="s">
        <v>489</v>
      </c>
      <c r="B60" s="106" t="s">
        <v>141</v>
      </c>
      <c r="C60" s="101">
        <v>0</v>
      </c>
      <c r="D60" s="105">
        <v>-395</v>
      </c>
      <c r="E60" s="108" t="e">
        <f t="shared" si="0"/>
        <v>#DIV/0!</v>
      </c>
    </row>
    <row r="61" spans="1:5" s="47" customFormat="1" ht="12.75">
      <c r="A61" s="104" t="s">
        <v>443</v>
      </c>
      <c r="B61" s="102" t="s">
        <v>82</v>
      </c>
      <c r="C61" s="101">
        <f>48176320.22</f>
        <v>48176320.22</v>
      </c>
      <c r="D61" s="105">
        <f>D62+D80</f>
        <v>48176320.22</v>
      </c>
      <c r="E61" s="108">
        <f t="shared" si="0"/>
        <v>100</v>
      </c>
    </row>
    <row r="62" spans="1:5" s="47" customFormat="1" ht="31.5">
      <c r="A62" s="104" t="s">
        <v>444</v>
      </c>
      <c r="B62" s="102" t="s">
        <v>83</v>
      </c>
      <c r="C62" s="101">
        <f>48174320.22</f>
        <v>48174320.22</v>
      </c>
      <c r="D62" s="105">
        <f>D63+D70+D77</f>
        <v>48174320.22</v>
      </c>
      <c r="E62" s="108">
        <f t="shared" si="0"/>
        <v>100</v>
      </c>
    </row>
    <row r="63" spans="1:5" s="47" customFormat="1" ht="21">
      <c r="A63" s="104" t="s">
        <v>445</v>
      </c>
      <c r="B63" s="102" t="s">
        <v>116</v>
      </c>
      <c r="C63" s="101">
        <f>36337939.26</f>
        <v>36337939.26</v>
      </c>
      <c r="D63" s="105">
        <f>D64+D66+D68</f>
        <v>36337939.26</v>
      </c>
      <c r="E63" s="108">
        <f t="shared" si="0"/>
        <v>100</v>
      </c>
    </row>
    <row r="64" spans="1:5" s="47" customFormat="1" ht="21">
      <c r="A64" s="104" t="s">
        <v>446</v>
      </c>
      <c r="B64" s="102" t="s">
        <v>25</v>
      </c>
      <c r="C64" s="101">
        <f>31282300</f>
        <v>31282300</v>
      </c>
      <c r="D64" s="105">
        <f>D65</f>
        <v>31282300</v>
      </c>
      <c r="E64" s="108">
        <f t="shared" si="0"/>
        <v>100</v>
      </c>
    </row>
    <row r="65" spans="1:5" s="47" customFormat="1" ht="42">
      <c r="A65" s="104" t="s">
        <v>490</v>
      </c>
      <c r="B65" s="102" t="s">
        <v>448</v>
      </c>
      <c r="C65" s="101">
        <f>31282300</f>
        <v>31282300</v>
      </c>
      <c r="D65" s="105">
        <v>31282300</v>
      </c>
      <c r="E65" s="108">
        <f t="shared" si="0"/>
        <v>100</v>
      </c>
    </row>
    <row r="66" spans="1:5" s="45" customFormat="1" ht="31.5">
      <c r="A66" s="104" t="s">
        <v>449</v>
      </c>
      <c r="B66" s="102" t="s">
        <v>85</v>
      </c>
      <c r="C66" s="101">
        <f>4934986</f>
        <v>4934986</v>
      </c>
      <c r="D66" s="105">
        <f>D67</f>
        <v>4934986</v>
      </c>
      <c r="E66" s="108">
        <f t="shared" si="0"/>
        <v>100</v>
      </c>
    </row>
    <row r="67" spans="1:5" s="45" customFormat="1" ht="31.5">
      <c r="A67" s="104" t="s">
        <v>491</v>
      </c>
      <c r="B67" s="102" t="s">
        <v>103</v>
      </c>
      <c r="C67" s="101">
        <f>4934986</f>
        <v>4934986</v>
      </c>
      <c r="D67" s="105">
        <v>4934986</v>
      </c>
      <c r="E67" s="108">
        <f t="shared" si="0"/>
        <v>100</v>
      </c>
    </row>
    <row r="68" spans="1:5" s="45" customFormat="1" ht="12.75">
      <c r="A68" s="104" t="s">
        <v>451</v>
      </c>
      <c r="B68" s="102" t="s">
        <v>173</v>
      </c>
      <c r="C68" s="101">
        <f>120653.26</f>
        <v>120653.26</v>
      </c>
      <c r="D68" s="105">
        <f>D69</f>
        <v>120653.26</v>
      </c>
      <c r="E68" s="108">
        <f t="shared" si="0"/>
        <v>100</v>
      </c>
    </row>
    <row r="69" spans="1:5" s="45" customFormat="1" ht="21">
      <c r="A69" s="104" t="s">
        <v>492</v>
      </c>
      <c r="B69" s="102" t="s">
        <v>174</v>
      </c>
      <c r="C69" s="101">
        <f>120653.26</f>
        <v>120653.26</v>
      </c>
      <c r="D69" s="105">
        <v>120653.26</v>
      </c>
      <c r="E69" s="108">
        <f t="shared" si="0"/>
        <v>100</v>
      </c>
    </row>
    <row r="70" spans="1:5" s="45" customFormat="1" ht="21">
      <c r="A70" s="104" t="s">
        <v>453</v>
      </c>
      <c r="B70" s="102" t="s">
        <v>117</v>
      </c>
      <c r="C70" s="101">
        <f>529585.87</f>
        <v>529585.87</v>
      </c>
      <c r="D70" s="105">
        <f>D71+D73+D75</f>
        <v>529585.87</v>
      </c>
      <c r="E70" s="108">
        <f t="shared" si="0"/>
        <v>100</v>
      </c>
    </row>
    <row r="71" spans="1:5" s="45" customFormat="1" ht="31.5">
      <c r="A71" s="104" t="s">
        <v>454</v>
      </c>
      <c r="B71" s="102" t="s">
        <v>146</v>
      </c>
      <c r="C71" s="101">
        <f>14237.61</f>
        <v>14237.61</v>
      </c>
      <c r="D71" s="105">
        <f>D72</f>
        <v>14237.61</v>
      </c>
      <c r="E71" s="108">
        <f t="shared" si="0"/>
        <v>100</v>
      </c>
    </row>
    <row r="72" spans="1:5" s="45" customFormat="1" ht="42">
      <c r="A72" s="104" t="s">
        <v>493</v>
      </c>
      <c r="B72" s="102" t="s">
        <v>160</v>
      </c>
      <c r="C72" s="101">
        <f>14237.61</f>
        <v>14237.61</v>
      </c>
      <c r="D72" s="105">
        <v>14237.61</v>
      </c>
      <c r="E72" s="108">
        <f t="shared" si="0"/>
        <v>100</v>
      </c>
    </row>
    <row r="73" spans="1:5" s="45" customFormat="1" ht="42">
      <c r="A73" s="104" t="s">
        <v>456</v>
      </c>
      <c r="B73" s="102" t="s">
        <v>27</v>
      </c>
      <c r="C73" s="101">
        <f>465371.43</f>
        <v>465371.43</v>
      </c>
      <c r="D73" s="105">
        <f>D74</f>
        <v>465371.83</v>
      </c>
      <c r="E73" s="108">
        <f t="shared" si="0"/>
        <v>100.00008595284847</v>
      </c>
    </row>
    <row r="74" spans="1:5" s="45" customFormat="1" ht="52.5">
      <c r="A74" s="104" t="s">
        <v>494</v>
      </c>
      <c r="B74" s="102" t="s">
        <v>105</v>
      </c>
      <c r="C74" s="101">
        <f>465371.43</f>
        <v>465371.43</v>
      </c>
      <c r="D74" s="105">
        <v>465371.83</v>
      </c>
      <c r="E74" s="108">
        <f t="shared" si="0"/>
        <v>100.00008595284847</v>
      </c>
    </row>
    <row r="75" spans="1:5" s="45" customFormat="1" ht="31.5">
      <c r="A75" s="104" t="s">
        <v>458</v>
      </c>
      <c r="B75" s="102" t="s">
        <v>26</v>
      </c>
      <c r="C75" s="101">
        <f>49976.83</f>
        <v>49976.83</v>
      </c>
      <c r="D75" s="105">
        <f>D76</f>
        <v>49976.43</v>
      </c>
      <c r="E75" s="108">
        <f aca="true" t="shared" si="1" ref="E75:E83">D75/C75*100</f>
        <v>99.99919962910812</v>
      </c>
    </row>
    <row r="76" spans="1:5" s="45" customFormat="1" ht="42">
      <c r="A76" s="104" t="s">
        <v>495</v>
      </c>
      <c r="B76" s="102" t="s">
        <v>104</v>
      </c>
      <c r="C76" s="101">
        <f>49976.83</f>
        <v>49976.83</v>
      </c>
      <c r="D76" s="105">
        <v>49976.43</v>
      </c>
      <c r="E76" s="108">
        <f t="shared" si="1"/>
        <v>99.99919962910812</v>
      </c>
    </row>
    <row r="77" spans="1:5" s="45" customFormat="1" ht="12.75">
      <c r="A77" s="104" t="s">
        <v>460</v>
      </c>
      <c r="B77" s="102" t="s">
        <v>28</v>
      </c>
      <c r="C77" s="101">
        <f>11306795.09</f>
        <v>11306795.09</v>
      </c>
      <c r="D77" s="105">
        <f>D78</f>
        <v>11306795.09</v>
      </c>
      <c r="E77" s="108">
        <f t="shared" si="1"/>
        <v>100</v>
      </c>
    </row>
    <row r="78" spans="1:5" s="45" customFormat="1" ht="21">
      <c r="A78" s="104" t="s">
        <v>461</v>
      </c>
      <c r="B78" s="102" t="s">
        <v>29</v>
      </c>
      <c r="C78" s="101">
        <f>11306795.09</f>
        <v>11306795.09</v>
      </c>
      <c r="D78" s="105">
        <f>D79</f>
        <v>11306795.09</v>
      </c>
      <c r="E78" s="108">
        <f t="shared" si="1"/>
        <v>100</v>
      </c>
    </row>
    <row r="79" spans="1:5" s="45" customFormat="1" ht="31.5">
      <c r="A79" s="104" t="s">
        <v>496</v>
      </c>
      <c r="B79" s="102" t="s">
        <v>106</v>
      </c>
      <c r="C79" s="101">
        <f>11306795.09</f>
        <v>11306795.09</v>
      </c>
      <c r="D79" s="105">
        <v>11306795.09</v>
      </c>
      <c r="E79" s="108">
        <f t="shared" si="1"/>
        <v>100</v>
      </c>
    </row>
    <row r="80" spans="1:5" s="45" customFormat="1" ht="21">
      <c r="A80" s="104" t="s">
        <v>463</v>
      </c>
      <c r="B80" s="102" t="s">
        <v>464</v>
      </c>
      <c r="C80" s="101">
        <f>2000</f>
        <v>2000</v>
      </c>
      <c r="D80" s="105">
        <f>D81</f>
        <v>2000</v>
      </c>
      <c r="E80" s="108">
        <f t="shared" si="1"/>
        <v>100</v>
      </c>
    </row>
    <row r="81" spans="1:5" s="45" customFormat="1" ht="21">
      <c r="A81" s="104" t="s">
        <v>465</v>
      </c>
      <c r="B81" s="102" t="s">
        <v>175</v>
      </c>
      <c r="C81" s="101">
        <f>2000</f>
        <v>2000</v>
      </c>
      <c r="D81" s="105">
        <f>D82</f>
        <v>2000</v>
      </c>
      <c r="E81" s="108">
        <f t="shared" si="1"/>
        <v>100</v>
      </c>
    </row>
    <row r="82" spans="1:5" s="47" customFormat="1" ht="21">
      <c r="A82" s="104" t="s">
        <v>497</v>
      </c>
      <c r="B82" s="102" t="s">
        <v>175</v>
      </c>
      <c r="C82" s="101">
        <f>2000</f>
        <v>2000</v>
      </c>
      <c r="D82" s="105">
        <v>2000</v>
      </c>
      <c r="E82" s="108">
        <f t="shared" si="1"/>
        <v>100</v>
      </c>
    </row>
    <row r="83" spans="1:5" s="45" customFormat="1" ht="12.75">
      <c r="A83" s="102" t="s">
        <v>45</v>
      </c>
      <c r="B83" s="102"/>
      <c r="C83" s="101">
        <f>60146359.81</f>
        <v>60146359.81</v>
      </c>
      <c r="D83" s="107">
        <f>D61+D10</f>
        <v>60268880.86</v>
      </c>
      <c r="E83" s="108">
        <f t="shared" si="1"/>
        <v>100.20370484662253</v>
      </c>
    </row>
    <row r="84" spans="3:5" s="45" customFormat="1" ht="21" customHeight="1">
      <c r="C84" s="66"/>
      <c r="D84" s="66"/>
      <c r="E84" s="48"/>
    </row>
    <row r="85" spans="3:5" s="45" customFormat="1" ht="21" customHeight="1">
      <c r="C85" s="66"/>
      <c r="D85" s="66"/>
      <c r="E85" s="48"/>
    </row>
    <row r="86" spans="3:5" s="45" customFormat="1" ht="21" customHeight="1">
      <c r="C86" s="66"/>
      <c r="D86" s="66"/>
      <c r="E86" s="48"/>
    </row>
    <row r="87" spans="3:5" s="45" customFormat="1" ht="21" customHeight="1">
      <c r="C87" s="66"/>
      <c r="D87" s="66"/>
      <c r="E87" s="48"/>
    </row>
    <row r="88" spans="3:5" s="45" customFormat="1" ht="21" customHeight="1">
      <c r="C88" s="66"/>
      <c r="D88" s="66"/>
      <c r="E88" s="48"/>
    </row>
    <row r="89" spans="3:5" s="45" customFormat="1" ht="49.5" customHeight="1">
      <c r="C89" s="66"/>
      <c r="D89" s="66"/>
      <c r="E89" s="48"/>
    </row>
    <row r="90" spans="1:5" s="45" customFormat="1" ht="12.75" customHeight="1">
      <c r="A90" s="47"/>
      <c r="B90" s="47"/>
      <c r="C90" s="69"/>
      <c r="D90" s="69"/>
      <c r="E90" s="58"/>
    </row>
    <row r="92" ht="12.75">
      <c r="F92" s="48"/>
    </row>
  </sheetData>
  <sheetProtection/>
  <mergeCells count="3">
    <mergeCell ref="A6:E6"/>
    <mergeCell ref="D2:G2"/>
    <mergeCell ref="D3:G3"/>
  </mergeCells>
  <printOptions/>
  <pageMargins left="0.75" right="0.15" top="0.54" bottom="0.52" header="0.5" footer="0.5"/>
  <pageSetup fitToHeight="2" horizontalDpi="600" verticalDpi="600" orientation="portrait" paperSize="9" scale="76" r:id="rId1"/>
  <rowBreaks count="2" manualBreakCount="2">
    <brk id="51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2"/>
  <sheetViews>
    <sheetView view="pageBreakPreview" zoomScale="120" zoomScaleSheetLayoutView="120" zoomScalePageLayoutView="0" workbookViewId="0" topLeftCell="A1">
      <selection activeCell="I12" sqref="I12"/>
    </sheetView>
  </sheetViews>
  <sheetFormatPr defaultColWidth="9.00390625" defaultRowHeight="12.75"/>
  <cols>
    <col min="1" max="1" width="40.375" style="42" customWidth="1"/>
    <col min="2" max="2" width="6.125" style="43" customWidth="1"/>
    <col min="3" max="3" width="5.125" style="43" customWidth="1"/>
    <col min="4" max="4" width="5.25390625" style="43" customWidth="1"/>
    <col min="5" max="5" width="13.75390625" style="43" customWidth="1"/>
    <col min="6" max="6" width="6.375" style="43" customWidth="1"/>
    <col min="7" max="7" width="13.75390625" style="62" customWidth="1"/>
    <col min="8" max="8" width="15.00390625" style="62" customWidth="1"/>
    <col min="9" max="9" width="15.75390625" style="43" customWidth="1"/>
    <col min="10" max="10" width="15.875" style="43" customWidth="1"/>
    <col min="11" max="11" width="11.25390625" style="43" customWidth="1"/>
    <col min="12" max="12" width="12.125" style="44" customWidth="1"/>
    <col min="13" max="14" width="9.125" style="44" hidden="1" customWidth="1"/>
    <col min="15" max="18" width="9.125" style="44" customWidth="1"/>
    <col min="19" max="19" width="0.12890625" style="44" customWidth="1"/>
    <col min="20" max="16384" width="9.125" style="44" customWidth="1"/>
  </cols>
  <sheetData>
    <row r="1" spans="1:10" s="3" customFormat="1" ht="15.75">
      <c r="A1" s="1"/>
      <c r="B1" s="2"/>
      <c r="C1" s="2"/>
      <c r="D1" s="2"/>
      <c r="E1" s="2"/>
      <c r="F1" s="2"/>
      <c r="G1" s="61"/>
      <c r="H1" s="71" t="s">
        <v>22</v>
      </c>
      <c r="I1" s="24"/>
      <c r="J1" s="36"/>
    </row>
    <row r="2" spans="1:11" s="3" customFormat="1" ht="15.75">
      <c r="A2" s="1"/>
      <c r="B2" s="2"/>
      <c r="C2" s="2"/>
      <c r="D2" s="2"/>
      <c r="E2" s="2"/>
      <c r="F2" s="2"/>
      <c r="G2" s="61"/>
      <c r="H2" s="144" t="s">
        <v>529</v>
      </c>
      <c r="I2" s="144"/>
      <c r="J2" s="144"/>
      <c r="K2" s="144"/>
    </row>
    <row r="3" spans="1:11" s="3" customFormat="1" ht="15.75">
      <c r="A3" s="1"/>
      <c r="B3" s="2"/>
      <c r="C3" s="2"/>
      <c r="D3" s="2"/>
      <c r="E3" s="2"/>
      <c r="F3" s="2"/>
      <c r="G3" s="61"/>
      <c r="H3" s="144" t="s">
        <v>134</v>
      </c>
      <c r="I3" s="144"/>
      <c r="J3" s="144"/>
      <c r="K3" s="144"/>
    </row>
    <row r="4" spans="1:11" s="3" customFormat="1" ht="15.75" customHeight="1">
      <c r="A4" s="1"/>
      <c r="B4" s="2"/>
      <c r="C4" s="2"/>
      <c r="D4" s="2"/>
      <c r="E4" s="2"/>
      <c r="F4" s="2"/>
      <c r="G4" s="61"/>
      <c r="H4" s="70" t="s">
        <v>525</v>
      </c>
      <c r="I4" s="56"/>
      <c r="J4" s="56"/>
      <c r="K4"/>
    </row>
    <row r="5" spans="1:11" s="3" customFormat="1" ht="15.75" customHeight="1">
      <c r="A5" s="1"/>
      <c r="B5" s="2"/>
      <c r="C5" s="2"/>
      <c r="D5" s="2"/>
      <c r="E5" s="2"/>
      <c r="F5" s="2"/>
      <c r="G5" s="61"/>
      <c r="H5" s="54" t="s">
        <v>530</v>
      </c>
      <c r="I5" s="56"/>
      <c r="J5" s="56"/>
      <c r="K5"/>
    </row>
    <row r="6" spans="1:11" s="3" customFormat="1" ht="14.25" customHeight="1">
      <c r="A6" s="146" t="s">
        <v>182</v>
      </c>
      <c r="B6" s="146"/>
      <c r="C6" s="146"/>
      <c r="D6" s="146"/>
      <c r="E6" s="146"/>
      <c r="F6" s="146"/>
      <c r="G6" s="146"/>
      <c r="H6" s="146"/>
      <c r="I6" s="146"/>
      <c r="J6" s="37"/>
      <c r="K6" s="37"/>
    </row>
    <row r="7" spans="1:11" s="3" customFormat="1" ht="14.25" customHeight="1">
      <c r="A7" s="21"/>
      <c r="B7" s="75" t="s">
        <v>2</v>
      </c>
      <c r="C7" s="75"/>
      <c r="D7" s="75"/>
      <c r="E7" s="75"/>
      <c r="F7" s="75"/>
      <c r="G7" s="76"/>
      <c r="H7" s="77"/>
      <c r="I7" s="37"/>
      <c r="J7" s="37"/>
      <c r="K7" s="37"/>
    </row>
    <row r="8" spans="1:11" s="3" customFormat="1" ht="14.25" customHeight="1">
      <c r="A8" s="21"/>
      <c r="B8" s="75"/>
      <c r="C8" s="75"/>
      <c r="D8" s="75"/>
      <c r="E8" s="75"/>
      <c r="F8" s="75"/>
      <c r="G8" s="76"/>
      <c r="H8" s="77"/>
      <c r="I8" s="37"/>
      <c r="J8" s="37"/>
      <c r="K8" s="37"/>
    </row>
    <row r="9" spans="1:9" s="81" customFormat="1" ht="33.75">
      <c r="A9" s="78" t="s">
        <v>152</v>
      </c>
      <c r="B9" s="78" t="s">
        <v>124</v>
      </c>
      <c r="C9" s="78" t="s">
        <v>125</v>
      </c>
      <c r="D9" s="78" t="s">
        <v>126</v>
      </c>
      <c r="E9" s="78" t="s">
        <v>127</v>
      </c>
      <c r="F9" s="78" t="s">
        <v>128</v>
      </c>
      <c r="G9" s="79" t="s">
        <v>107</v>
      </c>
      <c r="H9" s="79" t="s">
        <v>108</v>
      </c>
      <c r="I9" s="80" t="s">
        <v>69</v>
      </c>
    </row>
    <row r="10" spans="1:9" s="81" customFormat="1" ht="11.25">
      <c r="A10" s="78">
        <v>1</v>
      </c>
      <c r="B10" s="78">
        <v>2</v>
      </c>
      <c r="C10" s="78">
        <v>3</v>
      </c>
      <c r="D10" s="78">
        <v>4</v>
      </c>
      <c r="E10" s="82">
        <v>5</v>
      </c>
      <c r="F10" s="78">
        <v>6</v>
      </c>
      <c r="G10" s="78">
        <v>7</v>
      </c>
      <c r="H10" s="78">
        <v>8</v>
      </c>
      <c r="I10" s="83">
        <v>9</v>
      </c>
    </row>
    <row r="11" spans="1:9" s="84" customFormat="1" ht="12">
      <c r="A11" s="116" t="s">
        <v>183</v>
      </c>
      <c r="B11" s="94" t="s">
        <v>71</v>
      </c>
      <c r="C11" s="94" t="s">
        <v>13</v>
      </c>
      <c r="D11" s="94" t="s">
        <v>156</v>
      </c>
      <c r="E11" s="94" t="s">
        <v>184</v>
      </c>
      <c r="F11" s="94" t="s">
        <v>71</v>
      </c>
      <c r="G11" s="95">
        <v>29271274.46</v>
      </c>
      <c r="H11" s="95">
        <v>28249382.23</v>
      </c>
      <c r="I11" s="95">
        <f aca="true" t="shared" si="0" ref="I11:I48">H11/G11*100</f>
        <v>96.50889054592943</v>
      </c>
    </row>
    <row r="12" spans="1:9" s="84" customFormat="1" ht="31.5">
      <c r="A12" s="116" t="s">
        <v>121</v>
      </c>
      <c r="B12" s="94" t="s">
        <v>71</v>
      </c>
      <c r="C12" s="94" t="s">
        <v>13</v>
      </c>
      <c r="D12" s="94" t="s">
        <v>15</v>
      </c>
      <c r="E12" s="94" t="s">
        <v>184</v>
      </c>
      <c r="F12" s="94" t="s">
        <v>71</v>
      </c>
      <c r="G12" s="95">
        <v>1866050.4</v>
      </c>
      <c r="H12" s="95">
        <v>1866050.4</v>
      </c>
      <c r="I12" s="95">
        <f t="shared" si="0"/>
        <v>100</v>
      </c>
    </row>
    <row r="13" spans="1:9" s="81" customFormat="1" ht="33.75">
      <c r="A13" s="113" t="s">
        <v>185</v>
      </c>
      <c r="B13" s="92" t="s">
        <v>71</v>
      </c>
      <c r="C13" s="92" t="s">
        <v>13</v>
      </c>
      <c r="D13" s="92" t="s">
        <v>15</v>
      </c>
      <c r="E13" s="92" t="s">
        <v>131</v>
      </c>
      <c r="F13" s="92" t="s">
        <v>71</v>
      </c>
      <c r="G13" s="93">
        <v>1866050.4</v>
      </c>
      <c r="H13" s="93">
        <v>1866050.4</v>
      </c>
      <c r="I13" s="93">
        <f t="shared" si="0"/>
        <v>100</v>
      </c>
    </row>
    <row r="14" spans="1:9" s="81" customFormat="1" ht="45">
      <c r="A14" s="113" t="s">
        <v>186</v>
      </c>
      <c r="B14" s="92" t="s">
        <v>71</v>
      </c>
      <c r="C14" s="92" t="s">
        <v>13</v>
      </c>
      <c r="D14" s="92" t="s">
        <v>15</v>
      </c>
      <c r="E14" s="92" t="s">
        <v>132</v>
      </c>
      <c r="F14" s="92" t="s">
        <v>71</v>
      </c>
      <c r="G14" s="93">
        <v>1866050.4</v>
      </c>
      <c r="H14" s="93">
        <v>1866050.4</v>
      </c>
      <c r="I14" s="93">
        <f t="shared" si="0"/>
        <v>100</v>
      </c>
    </row>
    <row r="15" spans="1:9" s="81" customFormat="1" ht="22.5">
      <c r="A15" s="113" t="s">
        <v>187</v>
      </c>
      <c r="B15" s="92" t="s">
        <v>71</v>
      </c>
      <c r="C15" s="92" t="s">
        <v>13</v>
      </c>
      <c r="D15" s="92" t="s">
        <v>15</v>
      </c>
      <c r="E15" s="92" t="s">
        <v>142</v>
      </c>
      <c r="F15" s="92" t="s">
        <v>71</v>
      </c>
      <c r="G15" s="93">
        <v>1866050.4</v>
      </c>
      <c r="H15" s="93">
        <v>1866050.4</v>
      </c>
      <c r="I15" s="93">
        <f t="shared" si="0"/>
        <v>100</v>
      </c>
    </row>
    <row r="16" spans="1:9" s="81" customFormat="1" ht="56.25">
      <c r="A16" s="113" t="s">
        <v>168</v>
      </c>
      <c r="B16" s="92" t="s">
        <v>71</v>
      </c>
      <c r="C16" s="92" t="s">
        <v>13</v>
      </c>
      <c r="D16" s="92" t="s">
        <v>15</v>
      </c>
      <c r="E16" s="92" t="s">
        <v>142</v>
      </c>
      <c r="F16" s="92" t="s">
        <v>188</v>
      </c>
      <c r="G16" s="93">
        <v>1866050.4</v>
      </c>
      <c r="H16" s="93">
        <v>1866050.4</v>
      </c>
      <c r="I16" s="93">
        <f t="shared" si="0"/>
        <v>100</v>
      </c>
    </row>
    <row r="17" spans="1:9" s="81" customFormat="1" ht="22.5">
      <c r="A17" s="113" t="s">
        <v>122</v>
      </c>
      <c r="B17" s="92" t="s">
        <v>71</v>
      </c>
      <c r="C17" s="92" t="s">
        <v>13</v>
      </c>
      <c r="D17" s="92" t="s">
        <v>15</v>
      </c>
      <c r="E17" s="92" t="s">
        <v>142</v>
      </c>
      <c r="F17" s="92" t="s">
        <v>189</v>
      </c>
      <c r="G17" s="93">
        <v>1866050.4</v>
      </c>
      <c r="H17" s="93">
        <v>1866050.4</v>
      </c>
      <c r="I17" s="93">
        <f t="shared" si="0"/>
        <v>100</v>
      </c>
    </row>
    <row r="18" spans="1:9" s="81" customFormat="1" ht="22.5">
      <c r="A18" s="113" t="s">
        <v>190</v>
      </c>
      <c r="B18" s="92" t="s">
        <v>71</v>
      </c>
      <c r="C18" s="92" t="s">
        <v>13</v>
      </c>
      <c r="D18" s="92" t="s">
        <v>15</v>
      </c>
      <c r="E18" s="92" t="s">
        <v>142</v>
      </c>
      <c r="F18" s="92" t="s">
        <v>191</v>
      </c>
      <c r="G18" s="93">
        <v>1461556.3</v>
      </c>
      <c r="H18" s="93">
        <v>1461556.3</v>
      </c>
      <c r="I18" s="93">
        <f t="shared" si="0"/>
        <v>100</v>
      </c>
    </row>
    <row r="19" spans="1:9" s="81" customFormat="1" ht="45">
      <c r="A19" s="113" t="s">
        <v>118</v>
      </c>
      <c r="B19" s="92" t="s">
        <v>71</v>
      </c>
      <c r="C19" s="92" t="s">
        <v>13</v>
      </c>
      <c r="D19" s="92" t="s">
        <v>15</v>
      </c>
      <c r="E19" s="92" t="s">
        <v>142</v>
      </c>
      <c r="F19" s="92" t="s">
        <v>192</v>
      </c>
      <c r="G19" s="93">
        <v>404494.1</v>
      </c>
      <c r="H19" s="93">
        <v>404494.1</v>
      </c>
      <c r="I19" s="93">
        <f t="shared" si="0"/>
        <v>100</v>
      </c>
    </row>
    <row r="20" spans="1:9" s="81" customFormat="1" ht="42.75">
      <c r="A20" s="114" t="s">
        <v>193</v>
      </c>
      <c r="B20" s="94" t="s">
        <v>71</v>
      </c>
      <c r="C20" s="94" t="s">
        <v>13</v>
      </c>
      <c r="D20" s="94" t="s">
        <v>16</v>
      </c>
      <c r="E20" s="94" t="s">
        <v>184</v>
      </c>
      <c r="F20" s="94" t="s">
        <v>71</v>
      </c>
      <c r="G20" s="95">
        <v>9621447.16</v>
      </c>
      <c r="H20" s="95">
        <v>9621447.16</v>
      </c>
      <c r="I20" s="95">
        <f t="shared" si="0"/>
        <v>100</v>
      </c>
    </row>
    <row r="21" spans="1:9" s="81" customFormat="1" ht="33.75">
      <c r="A21" s="113" t="s">
        <v>185</v>
      </c>
      <c r="B21" s="92" t="s">
        <v>71</v>
      </c>
      <c r="C21" s="92" t="s">
        <v>13</v>
      </c>
      <c r="D21" s="92" t="s">
        <v>16</v>
      </c>
      <c r="E21" s="92" t="s">
        <v>131</v>
      </c>
      <c r="F21" s="92" t="s">
        <v>71</v>
      </c>
      <c r="G21" s="93">
        <v>9621447.16</v>
      </c>
      <c r="H21" s="93">
        <v>9621447.16</v>
      </c>
      <c r="I21" s="93">
        <f t="shared" si="0"/>
        <v>100</v>
      </c>
    </row>
    <row r="22" spans="1:9" s="81" customFormat="1" ht="45">
      <c r="A22" s="113" t="s">
        <v>186</v>
      </c>
      <c r="B22" s="92" t="s">
        <v>71</v>
      </c>
      <c r="C22" s="92" t="s">
        <v>13</v>
      </c>
      <c r="D22" s="92" t="s">
        <v>16</v>
      </c>
      <c r="E22" s="92" t="s">
        <v>132</v>
      </c>
      <c r="F22" s="92" t="s">
        <v>71</v>
      </c>
      <c r="G22" s="93">
        <v>9621447.16</v>
      </c>
      <c r="H22" s="93">
        <v>9621447.16</v>
      </c>
      <c r="I22" s="93">
        <f t="shared" si="0"/>
        <v>100</v>
      </c>
    </row>
    <row r="23" spans="1:9" s="81" customFormat="1" ht="22.5">
      <c r="A23" s="113" t="s">
        <v>153</v>
      </c>
      <c r="B23" s="92" t="s">
        <v>71</v>
      </c>
      <c r="C23" s="92" t="s">
        <v>13</v>
      </c>
      <c r="D23" s="92" t="s">
        <v>16</v>
      </c>
      <c r="E23" s="92" t="s">
        <v>143</v>
      </c>
      <c r="F23" s="92" t="s">
        <v>71</v>
      </c>
      <c r="G23" s="93">
        <v>9621447.16</v>
      </c>
      <c r="H23" s="93">
        <v>9621447.16</v>
      </c>
      <c r="I23" s="93">
        <f t="shared" si="0"/>
        <v>100</v>
      </c>
    </row>
    <row r="24" spans="1:9" s="81" customFormat="1" ht="56.25">
      <c r="A24" s="113" t="s">
        <v>168</v>
      </c>
      <c r="B24" s="92" t="s">
        <v>71</v>
      </c>
      <c r="C24" s="92" t="s">
        <v>13</v>
      </c>
      <c r="D24" s="92" t="s">
        <v>16</v>
      </c>
      <c r="E24" s="92" t="s">
        <v>143</v>
      </c>
      <c r="F24" s="92" t="s">
        <v>188</v>
      </c>
      <c r="G24" s="93">
        <v>9298135.16</v>
      </c>
      <c r="H24" s="93">
        <v>9298135.16</v>
      </c>
      <c r="I24" s="93">
        <f t="shared" si="0"/>
        <v>100</v>
      </c>
    </row>
    <row r="25" spans="1:9" s="81" customFormat="1" ht="22.5">
      <c r="A25" s="113" t="s">
        <v>122</v>
      </c>
      <c r="B25" s="92" t="s">
        <v>71</v>
      </c>
      <c r="C25" s="92" t="s">
        <v>13</v>
      </c>
      <c r="D25" s="92" t="s">
        <v>16</v>
      </c>
      <c r="E25" s="92" t="s">
        <v>143</v>
      </c>
      <c r="F25" s="92" t="s">
        <v>189</v>
      </c>
      <c r="G25" s="93">
        <v>9298135.16</v>
      </c>
      <c r="H25" s="93">
        <v>9298135.16</v>
      </c>
      <c r="I25" s="93">
        <f t="shared" si="0"/>
        <v>100</v>
      </c>
    </row>
    <row r="26" spans="1:9" s="81" customFormat="1" ht="12">
      <c r="A26" s="113"/>
      <c r="B26" s="92"/>
      <c r="C26" s="92"/>
      <c r="D26" s="92"/>
      <c r="E26" s="92"/>
      <c r="F26" s="92"/>
      <c r="G26" s="93"/>
      <c r="H26" s="93"/>
      <c r="I26" s="93"/>
    </row>
    <row r="27" spans="1:9" s="81" customFormat="1" ht="22.5">
      <c r="A27" s="113" t="s">
        <v>190</v>
      </c>
      <c r="B27" s="92" t="s">
        <v>71</v>
      </c>
      <c r="C27" s="92" t="s">
        <v>13</v>
      </c>
      <c r="D27" s="92" t="s">
        <v>16</v>
      </c>
      <c r="E27" s="92" t="s">
        <v>143</v>
      </c>
      <c r="F27" s="92" t="s">
        <v>191</v>
      </c>
      <c r="G27" s="93">
        <v>7166004.99</v>
      </c>
      <c r="H27" s="93">
        <v>7166004.99</v>
      </c>
      <c r="I27" s="93">
        <f t="shared" si="0"/>
        <v>100</v>
      </c>
    </row>
    <row r="28" spans="1:9" s="84" customFormat="1" ht="45">
      <c r="A28" s="113" t="s">
        <v>118</v>
      </c>
      <c r="B28" s="92" t="s">
        <v>71</v>
      </c>
      <c r="C28" s="92" t="s">
        <v>13</v>
      </c>
      <c r="D28" s="92" t="s">
        <v>16</v>
      </c>
      <c r="E28" s="92" t="s">
        <v>143</v>
      </c>
      <c r="F28" s="92" t="s">
        <v>192</v>
      </c>
      <c r="G28" s="93">
        <v>2132130.17</v>
      </c>
      <c r="H28" s="93">
        <v>2132130.17</v>
      </c>
      <c r="I28" s="93">
        <f t="shared" si="0"/>
        <v>100</v>
      </c>
    </row>
    <row r="29" spans="1:9" s="81" customFormat="1" ht="12">
      <c r="A29" s="113" t="s">
        <v>86</v>
      </c>
      <c r="B29" s="92" t="s">
        <v>71</v>
      </c>
      <c r="C29" s="92" t="s">
        <v>13</v>
      </c>
      <c r="D29" s="92" t="s">
        <v>16</v>
      </c>
      <c r="E29" s="92" t="s">
        <v>143</v>
      </c>
      <c r="F29" s="92" t="s">
        <v>194</v>
      </c>
      <c r="G29" s="93">
        <v>323312</v>
      </c>
      <c r="H29" s="93">
        <v>323312</v>
      </c>
      <c r="I29" s="93">
        <f t="shared" si="0"/>
        <v>100</v>
      </c>
    </row>
    <row r="30" spans="1:9" s="81" customFormat="1" ht="12">
      <c r="A30" s="113" t="s">
        <v>28</v>
      </c>
      <c r="B30" s="92" t="s">
        <v>71</v>
      </c>
      <c r="C30" s="92" t="s">
        <v>13</v>
      </c>
      <c r="D30" s="92" t="s">
        <v>16</v>
      </c>
      <c r="E30" s="92" t="s">
        <v>143</v>
      </c>
      <c r="F30" s="92" t="s">
        <v>195</v>
      </c>
      <c r="G30" s="93">
        <v>323312</v>
      </c>
      <c r="H30" s="93">
        <v>323312</v>
      </c>
      <c r="I30" s="93">
        <f t="shared" si="0"/>
        <v>100</v>
      </c>
    </row>
    <row r="31" spans="1:9" s="81" customFormat="1" ht="12">
      <c r="A31" s="114" t="s">
        <v>147</v>
      </c>
      <c r="B31" s="94" t="s">
        <v>71</v>
      </c>
      <c r="C31" s="94" t="s">
        <v>13</v>
      </c>
      <c r="D31" s="94" t="s">
        <v>20</v>
      </c>
      <c r="E31" s="94" t="s">
        <v>184</v>
      </c>
      <c r="F31" s="94" t="s">
        <v>71</v>
      </c>
      <c r="G31" s="95">
        <v>833713</v>
      </c>
      <c r="H31" s="95">
        <v>833713</v>
      </c>
      <c r="I31" s="95">
        <f t="shared" si="0"/>
        <v>100</v>
      </c>
    </row>
    <row r="32" spans="1:9" s="81" customFormat="1" ht="33.75">
      <c r="A32" s="113" t="s">
        <v>185</v>
      </c>
      <c r="B32" s="92" t="s">
        <v>71</v>
      </c>
      <c r="C32" s="92" t="s">
        <v>13</v>
      </c>
      <c r="D32" s="92" t="s">
        <v>20</v>
      </c>
      <c r="E32" s="92" t="s">
        <v>131</v>
      </c>
      <c r="F32" s="92" t="s">
        <v>71</v>
      </c>
      <c r="G32" s="93">
        <v>833713</v>
      </c>
      <c r="H32" s="93">
        <v>833713</v>
      </c>
      <c r="I32" s="93">
        <f t="shared" si="0"/>
        <v>100</v>
      </c>
    </row>
    <row r="33" spans="1:9" s="81" customFormat="1" ht="22.5">
      <c r="A33" s="113" t="s">
        <v>196</v>
      </c>
      <c r="B33" s="92" t="s">
        <v>71</v>
      </c>
      <c r="C33" s="92" t="s">
        <v>13</v>
      </c>
      <c r="D33" s="92" t="s">
        <v>20</v>
      </c>
      <c r="E33" s="92" t="s">
        <v>197</v>
      </c>
      <c r="F33" s="92" t="s">
        <v>71</v>
      </c>
      <c r="G33" s="93">
        <v>833713</v>
      </c>
      <c r="H33" s="93">
        <v>833713</v>
      </c>
      <c r="I33" s="93">
        <f t="shared" si="0"/>
        <v>100</v>
      </c>
    </row>
    <row r="34" spans="1:9" s="84" customFormat="1" ht="33.75">
      <c r="A34" s="113" t="s">
        <v>198</v>
      </c>
      <c r="B34" s="92" t="s">
        <v>71</v>
      </c>
      <c r="C34" s="92" t="s">
        <v>13</v>
      </c>
      <c r="D34" s="92" t="s">
        <v>20</v>
      </c>
      <c r="E34" s="92" t="s">
        <v>199</v>
      </c>
      <c r="F34" s="92" t="s">
        <v>71</v>
      </c>
      <c r="G34" s="93">
        <v>833713</v>
      </c>
      <c r="H34" s="93">
        <v>833713</v>
      </c>
      <c r="I34" s="93">
        <f t="shared" si="0"/>
        <v>100</v>
      </c>
    </row>
    <row r="35" spans="1:9" s="81" customFormat="1" ht="12">
      <c r="A35" s="113" t="s">
        <v>88</v>
      </c>
      <c r="B35" s="92" t="s">
        <v>71</v>
      </c>
      <c r="C35" s="92" t="s">
        <v>13</v>
      </c>
      <c r="D35" s="92" t="s">
        <v>20</v>
      </c>
      <c r="E35" s="92" t="s">
        <v>199</v>
      </c>
      <c r="F35" s="92" t="s">
        <v>200</v>
      </c>
      <c r="G35" s="93">
        <v>833713</v>
      </c>
      <c r="H35" s="93">
        <v>833713</v>
      </c>
      <c r="I35" s="93">
        <f t="shared" si="0"/>
        <v>100</v>
      </c>
    </row>
    <row r="36" spans="1:9" s="81" customFormat="1" ht="12">
      <c r="A36" s="113" t="s">
        <v>201</v>
      </c>
      <c r="B36" s="92" t="s">
        <v>71</v>
      </c>
      <c r="C36" s="92" t="s">
        <v>13</v>
      </c>
      <c r="D36" s="92" t="s">
        <v>20</v>
      </c>
      <c r="E36" s="92" t="s">
        <v>199</v>
      </c>
      <c r="F36" s="92" t="s">
        <v>202</v>
      </c>
      <c r="G36" s="93">
        <v>833713</v>
      </c>
      <c r="H36" s="93">
        <v>833713</v>
      </c>
      <c r="I36" s="93">
        <f t="shared" si="0"/>
        <v>100</v>
      </c>
    </row>
    <row r="37" spans="1:9" s="81" customFormat="1" ht="12">
      <c r="A37" s="114" t="s">
        <v>4</v>
      </c>
      <c r="B37" s="94" t="s">
        <v>71</v>
      </c>
      <c r="C37" s="94" t="s">
        <v>13</v>
      </c>
      <c r="D37" s="94" t="s">
        <v>50</v>
      </c>
      <c r="E37" s="94" t="s">
        <v>184</v>
      </c>
      <c r="F37" s="94" t="s">
        <v>71</v>
      </c>
      <c r="G37" s="95">
        <v>16950063.9</v>
      </c>
      <c r="H37" s="95">
        <v>15928171.67</v>
      </c>
      <c r="I37" s="95">
        <f t="shared" si="0"/>
        <v>93.97116001432893</v>
      </c>
    </row>
    <row r="38" spans="1:9" s="81" customFormat="1" ht="33.75">
      <c r="A38" s="113" t="s">
        <v>185</v>
      </c>
      <c r="B38" s="92" t="s">
        <v>71</v>
      </c>
      <c r="C38" s="92" t="s">
        <v>13</v>
      </c>
      <c r="D38" s="92" t="s">
        <v>50</v>
      </c>
      <c r="E38" s="92" t="s">
        <v>131</v>
      </c>
      <c r="F38" s="92" t="s">
        <v>71</v>
      </c>
      <c r="G38" s="93">
        <v>3235564.99</v>
      </c>
      <c r="H38" s="93">
        <v>2851048.72</v>
      </c>
      <c r="I38" s="93">
        <f t="shared" si="0"/>
        <v>88.11594663718994</v>
      </c>
    </row>
    <row r="39" spans="1:9" s="84" customFormat="1" ht="33.75">
      <c r="A39" s="113" t="s">
        <v>203</v>
      </c>
      <c r="B39" s="92" t="s">
        <v>71</v>
      </c>
      <c r="C39" s="92" t="s">
        <v>13</v>
      </c>
      <c r="D39" s="92" t="s">
        <v>50</v>
      </c>
      <c r="E39" s="92" t="s">
        <v>145</v>
      </c>
      <c r="F39" s="92" t="s">
        <v>71</v>
      </c>
      <c r="G39" s="93">
        <v>27079.82</v>
      </c>
      <c r="H39" s="93">
        <v>27079.82</v>
      </c>
      <c r="I39" s="93">
        <f t="shared" si="0"/>
        <v>100</v>
      </c>
    </row>
    <row r="40" spans="1:9" s="81" customFormat="1" ht="22.5">
      <c r="A40" s="113" t="s">
        <v>204</v>
      </c>
      <c r="B40" s="92" t="s">
        <v>71</v>
      </c>
      <c r="C40" s="92" t="s">
        <v>13</v>
      </c>
      <c r="D40" s="92" t="s">
        <v>50</v>
      </c>
      <c r="E40" s="92" t="s">
        <v>205</v>
      </c>
      <c r="F40" s="92" t="s">
        <v>71</v>
      </c>
      <c r="G40" s="93">
        <v>27079.82</v>
      </c>
      <c r="H40" s="93">
        <v>27079.82</v>
      </c>
      <c r="I40" s="93">
        <f t="shared" si="0"/>
        <v>100</v>
      </c>
    </row>
    <row r="41" spans="1:9" s="81" customFormat="1" ht="56.25">
      <c r="A41" s="113" t="s">
        <v>168</v>
      </c>
      <c r="B41" s="92" t="s">
        <v>71</v>
      </c>
      <c r="C41" s="92" t="s">
        <v>13</v>
      </c>
      <c r="D41" s="92" t="s">
        <v>50</v>
      </c>
      <c r="E41" s="92" t="s">
        <v>205</v>
      </c>
      <c r="F41" s="92" t="s">
        <v>188</v>
      </c>
      <c r="G41" s="93">
        <v>27079.82</v>
      </c>
      <c r="H41" s="93">
        <v>27079.82</v>
      </c>
      <c r="I41" s="93">
        <f t="shared" si="0"/>
        <v>100</v>
      </c>
    </row>
    <row r="42" spans="1:9" s="81" customFormat="1" ht="22.5">
      <c r="A42" s="113" t="s">
        <v>122</v>
      </c>
      <c r="B42" s="92" t="s">
        <v>71</v>
      </c>
      <c r="C42" s="92" t="s">
        <v>13</v>
      </c>
      <c r="D42" s="92" t="s">
        <v>50</v>
      </c>
      <c r="E42" s="92" t="s">
        <v>205</v>
      </c>
      <c r="F42" s="92" t="s">
        <v>189</v>
      </c>
      <c r="G42" s="93">
        <v>27079.82</v>
      </c>
      <c r="H42" s="93">
        <v>27079.82</v>
      </c>
      <c r="I42" s="93">
        <f t="shared" si="0"/>
        <v>100</v>
      </c>
    </row>
    <row r="43" spans="1:9" s="81" customFormat="1" ht="33.75">
      <c r="A43" s="113" t="s">
        <v>208</v>
      </c>
      <c r="B43" s="92" t="s">
        <v>71</v>
      </c>
      <c r="C43" s="92" t="s">
        <v>13</v>
      </c>
      <c r="D43" s="92" t="s">
        <v>50</v>
      </c>
      <c r="E43" s="92" t="s">
        <v>205</v>
      </c>
      <c r="F43" s="92" t="s">
        <v>206</v>
      </c>
      <c r="G43" s="93">
        <v>27079.82</v>
      </c>
      <c r="H43" s="93">
        <v>27079.82</v>
      </c>
      <c r="I43" s="93">
        <f t="shared" si="0"/>
        <v>100</v>
      </c>
    </row>
    <row r="44" spans="1:9" s="81" customFormat="1" ht="22.5">
      <c r="A44" s="113" t="s">
        <v>209</v>
      </c>
      <c r="B44" s="92" t="s">
        <v>71</v>
      </c>
      <c r="C44" s="92" t="s">
        <v>13</v>
      </c>
      <c r="D44" s="92" t="s">
        <v>50</v>
      </c>
      <c r="E44" s="92" t="s">
        <v>210</v>
      </c>
      <c r="F44" s="92" t="s">
        <v>71</v>
      </c>
      <c r="G44" s="93">
        <v>3084285.17</v>
      </c>
      <c r="H44" s="93">
        <v>2699768.9</v>
      </c>
      <c r="I44" s="93">
        <f>H44/G44*100</f>
        <v>87.53305064849111</v>
      </c>
    </row>
    <row r="45" spans="1:9" s="81" customFormat="1" ht="22.5">
      <c r="A45" s="113" t="s">
        <v>211</v>
      </c>
      <c r="B45" s="92" t="s">
        <v>71</v>
      </c>
      <c r="C45" s="92" t="s">
        <v>13</v>
      </c>
      <c r="D45" s="92" t="s">
        <v>50</v>
      </c>
      <c r="E45" s="92" t="s">
        <v>212</v>
      </c>
      <c r="F45" s="92" t="s">
        <v>71</v>
      </c>
      <c r="G45" s="93">
        <v>1834285.17</v>
      </c>
      <c r="H45" s="93">
        <v>1449768.9</v>
      </c>
      <c r="I45" s="93">
        <f>H45/G45*100</f>
        <v>79.03726877975032</v>
      </c>
    </row>
    <row r="46" spans="1:9" s="81" customFormat="1" ht="22.5">
      <c r="A46" s="113" t="s">
        <v>120</v>
      </c>
      <c r="B46" s="92" t="s">
        <v>71</v>
      </c>
      <c r="C46" s="92" t="s">
        <v>13</v>
      </c>
      <c r="D46" s="92" t="s">
        <v>50</v>
      </c>
      <c r="E46" s="92" t="s">
        <v>212</v>
      </c>
      <c r="F46" s="92" t="s">
        <v>213</v>
      </c>
      <c r="G46" s="93">
        <v>1655993.17</v>
      </c>
      <c r="H46" s="93">
        <v>1271476.9</v>
      </c>
      <c r="I46" s="93">
        <f>H46/G46*100</f>
        <v>76.7803227111136</v>
      </c>
    </row>
    <row r="47" spans="1:9" s="84" customFormat="1" ht="22.5">
      <c r="A47" s="113" t="s">
        <v>164</v>
      </c>
      <c r="B47" s="92" t="s">
        <v>71</v>
      </c>
      <c r="C47" s="92" t="s">
        <v>13</v>
      </c>
      <c r="D47" s="92" t="s">
        <v>50</v>
      </c>
      <c r="E47" s="92" t="s">
        <v>212</v>
      </c>
      <c r="F47" s="92" t="s">
        <v>214</v>
      </c>
      <c r="G47" s="93">
        <v>1655993.17</v>
      </c>
      <c r="H47" s="93">
        <v>1271476.9</v>
      </c>
      <c r="I47" s="93">
        <f t="shared" si="0"/>
        <v>76.7803227111136</v>
      </c>
    </row>
    <row r="48" spans="1:9" s="81" customFormat="1" ht="12">
      <c r="A48" s="113" t="s">
        <v>165</v>
      </c>
      <c r="B48" s="92" t="s">
        <v>71</v>
      </c>
      <c r="C48" s="92" t="s">
        <v>13</v>
      </c>
      <c r="D48" s="92" t="s">
        <v>50</v>
      </c>
      <c r="E48" s="92" t="s">
        <v>212</v>
      </c>
      <c r="F48" s="92" t="s">
        <v>216</v>
      </c>
      <c r="G48" s="93">
        <v>1655993.17</v>
      </c>
      <c r="H48" s="93">
        <v>1271476.9</v>
      </c>
      <c r="I48" s="93">
        <f t="shared" si="0"/>
        <v>76.7803227111136</v>
      </c>
    </row>
    <row r="49" spans="1:9" s="81" customFormat="1" ht="12">
      <c r="A49" s="113" t="s">
        <v>88</v>
      </c>
      <c r="B49" s="92" t="s">
        <v>71</v>
      </c>
      <c r="C49" s="92" t="s">
        <v>13</v>
      </c>
      <c r="D49" s="92" t="s">
        <v>50</v>
      </c>
      <c r="E49" s="92" t="s">
        <v>212</v>
      </c>
      <c r="F49" s="92" t="s">
        <v>200</v>
      </c>
      <c r="G49" s="93">
        <v>178292</v>
      </c>
      <c r="H49" s="93">
        <v>178292</v>
      </c>
      <c r="I49" s="93">
        <f aca="true" t="shared" si="1" ref="I49:I74">H49/G49*100</f>
        <v>100</v>
      </c>
    </row>
    <row r="50" spans="1:9" s="81" customFormat="1" ht="12">
      <c r="A50" s="113" t="s">
        <v>161</v>
      </c>
      <c r="B50" s="92" t="s">
        <v>71</v>
      </c>
      <c r="C50" s="92" t="s">
        <v>13</v>
      </c>
      <c r="D50" s="92" t="s">
        <v>50</v>
      </c>
      <c r="E50" s="92" t="s">
        <v>212</v>
      </c>
      <c r="F50" s="92" t="s">
        <v>218</v>
      </c>
      <c r="G50" s="93">
        <v>4500</v>
      </c>
      <c r="H50" s="93">
        <v>4500</v>
      </c>
      <c r="I50" s="93">
        <f t="shared" si="1"/>
        <v>100</v>
      </c>
    </row>
    <row r="51" spans="1:9" s="81" customFormat="1" ht="33.75">
      <c r="A51" s="113" t="s">
        <v>219</v>
      </c>
      <c r="B51" s="92" t="s">
        <v>71</v>
      </c>
      <c r="C51" s="92" t="s">
        <v>13</v>
      </c>
      <c r="D51" s="92" t="s">
        <v>50</v>
      </c>
      <c r="E51" s="92" t="s">
        <v>212</v>
      </c>
      <c r="F51" s="92" t="s">
        <v>220</v>
      </c>
      <c r="G51" s="93">
        <v>4500</v>
      </c>
      <c r="H51" s="93">
        <v>4500</v>
      </c>
      <c r="I51" s="93">
        <f t="shared" si="1"/>
        <v>100</v>
      </c>
    </row>
    <row r="52" spans="1:9" s="81" customFormat="1" ht="12">
      <c r="A52" s="113" t="s">
        <v>123</v>
      </c>
      <c r="B52" s="92" t="s">
        <v>71</v>
      </c>
      <c r="C52" s="92" t="s">
        <v>13</v>
      </c>
      <c r="D52" s="92" t="s">
        <v>50</v>
      </c>
      <c r="E52" s="92" t="s">
        <v>212</v>
      </c>
      <c r="F52" s="92" t="s">
        <v>221</v>
      </c>
      <c r="G52" s="93">
        <v>173792</v>
      </c>
      <c r="H52" s="93">
        <v>173792</v>
      </c>
      <c r="I52" s="93">
        <f t="shared" si="1"/>
        <v>100</v>
      </c>
    </row>
    <row r="53" spans="1:9" s="81" customFormat="1" ht="22.5">
      <c r="A53" s="113" t="s">
        <v>222</v>
      </c>
      <c r="B53" s="92" t="s">
        <v>71</v>
      </c>
      <c r="C53" s="92" t="s">
        <v>13</v>
      </c>
      <c r="D53" s="92" t="s">
        <v>50</v>
      </c>
      <c r="E53" s="92" t="s">
        <v>212</v>
      </c>
      <c r="F53" s="92" t="s">
        <v>223</v>
      </c>
      <c r="G53" s="93">
        <v>17500</v>
      </c>
      <c r="H53" s="93">
        <v>17500</v>
      </c>
      <c r="I53" s="93">
        <f t="shared" si="1"/>
        <v>100</v>
      </c>
    </row>
    <row r="54" spans="1:9" s="81" customFormat="1" ht="12">
      <c r="A54" s="113" t="s">
        <v>224</v>
      </c>
      <c r="B54" s="92" t="s">
        <v>71</v>
      </c>
      <c r="C54" s="92" t="s">
        <v>13</v>
      </c>
      <c r="D54" s="92" t="s">
        <v>50</v>
      </c>
      <c r="E54" s="92" t="s">
        <v>212</v>
      </c>
      <c r="F54" s="92" t="s">
        <v>225</v>
      </c>
      <c r="G54" s="93">
        <v>56292</v>
      </c>
      <c r="H54" s="93">
        <v>56292</v>
      </c>
      <c r="I54" s="93">
        <f t="shared" si="1"/>
        <v>100</v>
      </c>
    </row>
    <row r="55" spans="1:9" s="81" customFormat="1" ht="12">
      <c r="A55" s="113" t="s">
        <v>119</v>
      </c>
      <c r="B55" s="92" t="s">
        <v>71</v>
      </c>
      <c r="C55" s="92" t="s">
        <v>13</v>
      </c>
      <c r="D55" s="92" t="s">
        <v>50</v>
      </c>
      <c r="E55" s="92" t="s">
        <v>212</v>
      </c>
      <c r="F55" s="92" t="s">
        <v>226</v>
      </c>
      <c r="G55" s="93">
        <v>100000</v>
      </c>
      <c r="H55" s="93">
        <v>100000</v>
      </c>
      <c r="I55" s="93">
        <f t="shared" si="1"/>
        <v>100</v>
      </c>
    </row>
    <row r="56" spans="1:9" s="84" customFormat="1" ht="22.5">
      <c r="A56" s="113" t="s">
        <v>227</v>
      </c>
      <c r="B56" s="92" t="s">
        <v>71</v>
      </c>
      <c r="C56" s="92" t="s">
        <v>13</v>
      </c>
      <c r="D56" s="92" t="s">
        <v>50</v>
      </c>
      <c r="E56" s="92" t="s">
        <v>228</v>
      </c>
      <c r="F56" s="92" t="s">
        <v>71</v>
      </c>
      <c r="G56" s="93">
        <v>1250000</v>
      </c>
      <c r="H56" s="93">
        <v>1250000</v>
      </c>
      <c r="I56" s="93">
        <f t="shared" si="1"/>
        <v>100</v>
      </c>
    </row>
    <row r="57" spans="1:9" s="81" customFormat="1" ht="22.5">
      <c r="A57" s="113" t="s">
        <v>120</v>
      </c>
      <c r="B57" s="92" t="s">
        <v>71</v>
      </c>
      <c r="C57" s="92" t="s">
        <v>13</v>
      </c>
      <c r="D57" s="92" t="s">
        <v>50</v>
      </c>
      <c r="E57" s="92" t="s">
        <v>228</v>
      </c>
      <c r="F57" s="92" t="s">
        <v>213</v>
      </c>
      <c r="G57" s="93">
        <v>1250000</v>
      </c>
      <c r="H57" s="93">
        <v>1250000</v>
      </c>
      <c r="I57" s="93">
        <f t="shared" si="1"/>
        <v>100</v>
      </c>
    </row>
    <row r="58" spans="1:9" s="81" customFormat="1" ht="22.5">
      <c r="A58" s="113" t="s">
        <v>164</v>
      </c>
      <c r="B58" s="92" t="s">
        <v>71</v>
      </c>
      <c r="C58" s="92" t="s">
        <v>13</v>
      </c>
      <c r="D58" s="92" t="s">
        <v>50</v>
      </c>
      <c r="E58" s="92" t="s">
        <v>228</v>
      </c>
      <c r="F58" s="92" t="s">
        <v>214</v>
      </c>
      <c r="G58" s="93">
        <v>1250000</v>
      </c>
      <c r="H58" s="93">
        <v>1250000</v>
      </c>
      <c r="I58" s="93">
        <f t="shared" si="1"/>
        <v>100</v>
      </c>
    </row>
    <row r="59" spans="1:9" s="81" customFormat="1" ht="12">
      <c r="A59" s="113" t="s">
        <v>165</v>
      </c>
      <c r="B59" s="92" t="s">
        <v>71</v>
      </c>
      <c r="C59" s="92" t="s">
        <v>13</v>
      </c>
      <c r="D59" s="92" t="s">
        <v>50</v>
      </c>
      <c r="E59" s="92" t="s">
        <v>228</v>
      </c>
      <c r="F59" s="92" t="s">
        <v>216</v>
      </c>
      <c r="G59" s="93">
        <v>1250000</v>
      </c>
      <c r="H59" s="93">
        <v>1250000</v>
      </c>
      <c r="I59" s="93">
        <f t="shared" si="1"/>
        <v>100</v>
      </c>
    </row>
    <row r="60" spans="1:9" s="81" customFormat="1" ht="22.5">
      <c r="A60" s="113" t="s">
        <v>229</v>
      </c>
      <c r="B60" s="92" t="s">
        <v>71</v>
      </c>
      <c r="C60" s="92" t="s">
        <v>13</v>
      </c>
      <c r="D60" s="92" t="s">
        <v>50</v>
      </c>
      <c r="E60" s="92" t="s">
        <v>230</v>
      </c>
      <c r="F60" s="92" t="s">
        <v>71</v>
      </c>
      <c r="G60" s="93">
        <v>124200</v>
      </c>
      <c r="H60" s="93">
        <v>124200</v>
      </c>
      <c r="I60" s="93">
        <f t="shared" si="1"/>
        <v>100</v>
      </c>
    </row>
    <row r="61" spans="1:9" s="81" customFormat="1" ht="78.75">
      <c r="A61" s="113" t="s">
        <v>231</v>
      </c>
      <c r="B61" s="92" t="s">
        <v>71</v>
      </c>
      <c r="C61" s="92" t="s">
        <v>13</v>
      </c>
      <c r="D61" s="92" t="s">
        <v>50</v>
      </c>
      <c r="E61" s="92" t="s">
        <v>232</v>
      </c>
      <c r="F61" s="92" t="s">
        <v>71</v>
      </c>
      <c r="G61" s="93">
        <v>64175</v>
      </c>
      <c r="H61" s="93">
        <v>64175</v>
      </c>
      <c r="I61" s="93">
        <f t="shared" si="1"/>
        <v>100</v>
      </c>
    </row>
    <row r="62" spans="1:9" s="81" customFormat="1" ht="22.5">
      <c r="A62" s="113" t="s">
        <v>120</v>
      </c>
      <c r="B62" s="92" t="s">
        <v>71</v>
      </c>
      <c r="C62" s="92" t="s">
        <v>13</v>
      </c>
      <c r="D62" s="92" t="s">
        <v>50</v>
      </c>
      <c r="E62" s="92" t="s">
        <v>232</v>
      </c>
      <c r="F62" s="92" t="s">
        <v>213</v>
      </c>
      <c r="G62" s="93">
        <v>64175</v>
      </c>
      <c r="H62" s="93">
        <v>64175</v>
      </c>
      <c r="I62" s="93">
        <f t="shared" si="1"/>
        <v>100</v>
      </c>
    </row>
    <row r="63" spans="1:9" s="81" customFormat="1" ht="22.5">
      <c r="A63" s="113" t="s">
        <v>164</v>
      </c>
      <c r="B63" s="92" t="s">
        <v>71</v>
      </c>
      <c r="C63" s="92" t="s">
        <v>13</v>
      </c>
      <c r="D63" s="92" t="s">
        <v>50</v>
      </c>
      <c r="E63" s="92" t="s">
        <v>232</v>
      </c>
      <c r="F63" s="92" t="s">
        <v>214</v>
      </c>
      <c r="G63" s="93">
        <v>64175</v>
      </c>
      <c r="H63" s="93">
        <v>64175</v>
      </c>
      <c r="I63" s="93">
        <f t="shared" si="1"/>
        <v>100</v>
      </c>
    </row>
    <row r="64" spans="1:9" s="81" customFormat="1" ht="12">
      <c r="A64" s="113" t="s">
        <v>165</v>
      </c>
      <c r="B64" s="92" t="s">
        <v>71</v>
      </c>
      <c r="C64" s="92" t="s">
        <v>13</v>
      </c>
      <c r="D64" s="92" t="s">
        <v>50</v>
      </c>
      <c r="E64" s="92" t="s">
        <v>232</v>
      </c>
      <c r="F64" s="92" t="s">
        <v>216</v>
      </c>
      <c r="G64" s="93">
        <v>64175</v>
      </c>
      <c r="H64" s="93">
        <v>64175</v>
      </c>
      <c r="I64" s="93">
        <f t="shared" si="1"/>
        <v>100</v>
      </c>
    </row>
    <row r="65" spans="1:9" s="81" customFormat="1" ht="33.75">
      <c r="A65" s="113" t="s">
        <v>233</v>
      </c>
      <c r="B65" s="92" t="s">
        <v>71</v>
      </c>
      <c r="C65" s="92" t="s">
        <v>13</v>
      </c>
      <c r="D65" s="92" t="s">
        <v>50</v>
      </c>
      <c r="E65" s="92" t="s">
        <v>234</v>
      </c>
      <c r="F65" s="92" t="s">
        <v>71</v>
      </c>
      <c r="G65" s="93">
        <v>60025</v>
      </c>
      <c r="H65" s="93">
        <v>60025</v>
      </c>
      <c r="I65" s="93">
        <f t="shared" si="1"/>
        <v>100</v>
      </c>
    </row>
    <row r="66" spans="1:9" s="81" customFormat="1" ht="22.5">
      <c r="A66" s="113" t="s">
        <v>120</v>
      </c>
      <c r="B66" s="92" t="s">
        <v>71</v>
      </c>
      <c r="C66" s="92" t="s">
        <v>13</v>
      </c>
      <c r="D66" s="92" t="s">
        <v>50</v>
      </c>
      <c r="E66" s="92" t="s">
        <v>234</v>
      </c>
      <c r="F66" s="92" t="s">
        <v>213</v>
      </c>
      <c r="G66" s="93">
        <v>60025</v>
      </c>
      <c r="H66" s="93">
        <v>60025</v>
      </c>
      <c r="I66" s="93">
        <f t="shared" si="1"/>
        <v>100</v>
      </c>
    </row>
    <row r="67" spans="1:9" s="84" customFormat="1" ht="22.5">
      <c r="A67" s="113" t="s">
        <v>164</v>
      </c>
      <c r="B67" s="92" t="s">
        <v>71</v>
      </c>
      <c r="C67" s="92" t="s">
        <v>13</v>
      </c>
      <c r="D67" s="92" t="s">
        <v>50</v>
      </c>
      <c r="E67" s="92" t="s">
        <v>234</v>
      </c>
      <c r="F67" s="92" t="s">
        <v>214</v>
      </c>
      <c r="G67" s="93">
        <v>60025</v>
      </c>
      <c r="H67" s="93">
        <v>60025</v>
      </c>
      <c r="I67" s="93">
        <f t="shared" si="1"/>
        <v>100</v>
      </c>
    </row>
    <row r="68" spans="1:9" s="81" customFormat="1" ht="12">
      <c r="A68" s="113" t="s">
        <v>165</v>
      </c>
      <c r="B68" s="92" t="s">
        <v>71</v>
      </c>
      <c r="C68" s="92" t="s">
        <v>13</v>
      </c>
      <c r="D68" s="92" t="s">
        <v>50</v>
      </c>
      <c r="E68" s="92" t="s">
        <v>234</v>
      </c>
      <c r="F68" s="92" t="s">
        <v>216</v>
      </c>
      <c r="G68" s="93">
        <v>60025</v>
      </c>
      <c r="H68" s="93">
        <v>60025</v>
      </c>
      <c r="I68" s="93">
        <f t="shared" si="1"/>
        <v>100</v>
      </c>
    </row>
    <row r="69" spans="1:9" s="81" customFormat="1" ht="45">
      <c r="A69" s="113" t="s">
        <v>235</v>
      </c>
      <c r="B69" s="92" t="s">
        <v>71</v>
      </c>
      <c r="C69" s="92" t="s">
        <v>13</v>
      </c>
      <c r="D69" s="92" t="s">
        <v>50</v>
      </c>
      <c r="E69" s="92" t="s">
        <v>236</v>
      </c>
      <c r="F69" s="92" t="s">
        <v>71</v>
      </c>
      <c r="G69" s="93">
        <v>13714498.91</v>
      </c>
      <c r="H69" s="93">
        <v>13077122.95</v>
      </c>
      <c r="I69" s="93">
        <f t="shared" si="1"/>
        <v>95.35253920553193</v>
      </c>
    </row>
    <row r="70" spans="1:9" s="81" customFormat="1" ht="45">
      <c r="A70" s="113" t="s">
        <v>237</v>
      </c>
      <c r="B70" s="92" t="s">
        <v>71</v>
      </c>
      <c r="C70" s="92" t="s">
        <v>13</v>
      </c>
      <c r="D70" s="92" t="s">
        <v>50</v>
      </c>
      <c r="E70" s="92" t="s">
        <v>238</v>
      </c>
      <c r="F70" s="92" t="s">
        <v>71</v>
      </c>
      <c r="G70" s="93">
        <v>8583028.2</v>
      </c>
      <c r="H70" s="93">
        <v>8583028.2</v>
      </c>
      <c r="I70" s="93">
        <f t="shared" si="1"/>
        <v>100</v>
      </c>
    </row>
    <row r="71" spans="1:9" s="81" customFormat="1" ht="22.5">
      <c r="A71" s="113" t="s">
        <v>239</v>
      </c>
      <c r="B71" s="92" t="s">
        <v>71</v>
      </c>
      <c r="C71" s="92" t="s">
        <v>13</v>
      </c>
      <c r="D71" s="92" t="s">
        <v>50</v>
      </c>
      <c r="E71" s="92" t="s">
        <v>240</v>
      </c>
      <c r="F71" s="92" t="s">
        <v>71</v>
      </c>
      <c r="G71" s="93">
        <v>8583028.2</v>
      </c>
      <c r="H71" s="93">
        <v>8583028.2</v>
      </c>
      <c r="I71" s="93">
        <f t="shared" si="1"/>
        <v>100</v>
      </c>
    </row>
    <row r="72" spans="1:9" s="81" customFormat="1" ht="56.25">
      <c r="A72" s="113" t="s">
        <v>168</v>
      </c>
      <c r="B72" s="92" t="s">
        <v>71</v>
      </c>
      <c r="C72" s="92" t="s">
        <v>13</v>
      </c>
      <c r="D72" s="92" t="s">
        <v>50</v>
      </c>
      <c r="E72" s="92" t="s">
        <v>240</v>
      </c>
      <c r="F72" s="92" t="s">
        <v>188</v>
      </c>
      <c r="G72" s="93">
        <v>8578033.4</v>
      </c>
      <c r="H72" s="93">
        <v>8578033.4</v>
      </c>
      <c r="I72" s="93">
        <f t="shared" si="1"/>
        <v>100</v>
      </c>
    </row>
    <row r="73" spans="1:9" s="81" customFormat="1" ht="12">
      <c r="A73" s="113" t="s">
        <v>241</v>
      </c>
      <c r="B73" s="92" t="s">
        <v>71</v>
      </c>
      <c r="C73" s="92" t="s">
        <v>13</v>
      </c>
      <c r="D73" s="92" t="s">
        <v>50</v>
      </c>
      <c r="E73" s="92" t="s">
        <v>240</v>
      </c>
      <c r="F73" s="92" t="s">
        <v>242</v>
      </c>
      <c r="G73" s="93">
        <v>8578033.4</v>
      </c>
      <c r="H73" s="93">
        <v>8578033.4</v>
      </c>
      <c r="I73" s="93">
        <f t="shared" si="1"/>
        <v>100</v>
      </c>
    </row>
    <row r="74" spans="1:9" s="81" customFormat="1" ht="12">
      <c r="A74" s="113" t="s">
        <v>162</v>
      </c>
      <c r="B74" s="92" t="s">
        <v>71</v>
      </c>
      <c r="C74" s="92" t="s">
        <v>13</v>
      </c>
      <c r="D74" s="92" t="s">
        <v>50</v>
      </c>
      <c r="E74" s="92" t="s">
        <v>240</v>
      </c>
      <c r="F74" s="92" t="s">
        <v>243</v>
      </c>
      <c r="G74" s="93">
        <v>6518006.9</v>
      </c>
      <c r="H74" s="93">
        <v>6518006.9</v>
      </c>
      <c r="I74" s="93">
        <f t="shared" si="1"/>
        <v>100</v>
      </c>
    </row>
    <row r="75" spans="1:9" s="81" customFormat="1" ht="22.5">
      <c r="A75" s="113" t="s">
        <v>245</v>
      </c>
      <c r="B75" s="92" t="s">
        <v>71</v>
      </c>
      <c r="C75" s="92" t="s">
        <v>13</v>
      </c>
      <c r="D75" s="92" t="s">
        <v>50</v>
      </c>
      <c r="E75" s="92" t="s">
        <v>240</v>
      </c>
      <c r="F75" s="92" t="s">
        <v>244</v>
      </c>
      <c r="G75" s="93">
        <v>2965</v>
      </c>
      <c r="H75" s="93">
        <v>2965</v>
      </c>
      <c r="I75" s="93">
        <f aca="true" t="shared" si="2" ref="I75:I100">H75/G75*100</f>
        <v>100</v>
      </c>
    </row>
    <row r="76" spans="1:9" s="81" customFormat="1" ht="33.75">
      <c r="A76" s="113" t="s">
        <v>246</v>
      </c>
      <c r="B76" s="92" t="s">
        <v>71</v>
      </c>
      <c r="C76" s="92" t="s">
        <v>13</v>
      </c>
      <c r="D76" s="92" t="s">
        <v>50</v>
      </c>
      <c r="E76" s="92" t="s">
        <v>240</v>
      </c>
      <c r="F76" s="92" t="s">
        <v>247</v>
      </c>
      <c r="G76" s="93">
        <v>2057061.5</v>
      </c>
      <c r="H76" s="93">
        <v>2057061.5</v>
      </c>
      <c r="I76" s="93">
        <f t="shared" si="2"/>
        <v>100</v>
      </c>
    </row>
    <row r="77" spans="1:9" s="81" customFormat="1" ht="22.5">
      <c r="A77" s="113" t="s">
        <v>120</v>
      </c>
      <c r="B77" s="92" t="s">
        <v>71</v>
      </c>
      <c r="C77" s="92" t="s">
        <v>13</v>
      </c>
      <c r="D77" s="92" t="s">
        <v>50</v>
      </c>
      <c r="E77" s="92" t="s">
        <v>240</v>
      </c>
      <c r="F77" s="92" t="s">
        <v>213</v>
      </c>
      <c r="G77" s="93">
        <v>4994.8</v>
      </c>
      <c r="H77" s="93">
        <v>4994.8</v>
      </c>
      <c r="I77" s="93">
        <f t="shared" si="2"/>
        <v>100</v>
      </c>
    </row>
    <row r="78" spans="1:9" s="81" customFormat="1" ht="22.5">
      <c r="A78" s="113" t="s">
        <v>164</v>
      </c>
      <c r="B78" s="92" t="s">
        <v>71</v>
      </c>
      <c r="C78" s="92" t="s">
        <v>13</v>
      </c>
      <c r="D78" s="92" t="s">
        <v>50</v>
      </c>
      <c r="E78" s="92" t="s">
        <v>240</v>
      </c>
      <c r="F78" s="92" t="s">
        <v>214</v>
      </c>
      <c r="G78" s="93">
        <v>4994.8</v>
      </c>
      <c r="H78" s="93">
        <v>4994.8</v>
      </c>
      <c r="I78" s="93">
        <f t="shared" si="2"/>
        <v>100</v>
      </c>
    </row>
    <row r="79" spans="1:9" s="81" customFormat="1" ht="12">
      <c r="A79" s="113" t="s">
        <v>165</v>
      </c>
      <c r="B79" s="92" t="s">
        <v>71</v>
      </c>
      <c r="C79" s="92" t="s">
        <v>13</v>
      </c>
      <c r="D79" s="92" t="s">
        <v>50</v>
      </c>
      <c r="E79" s="92" t="s">
        <v>240</v>
      </c>
      <c r="F79" s="92" t="s">
        <v>216</v>
      </c>
      <c r="G79" s="93">
        <v>4994.8</v>
      </c>
      <c r="H79" s="93">
        <v>4994.8</v>
      </c>
      <c r="I79" s="93">
        <f t="shared" si="2"/>
        <v>100</v>
      </c>
    </row>
    <row r="80" spans="1:9" s="81" customFormat="1" ht="33.75">
      <c r="A80" s="113" t="s">
        <v>248</v>
      </c>
      <c r="B80" s="92" t="s">
        <v>71</v>
      </c>
      <c r="C80" s="92" t="s">
        <v>13</v>
      </c>
      <c r="D80" s="92" t="s">
        <v>50</v>
      </c>
      <c r="E80" s="92" t="s">
        <v>249</v>
      </c>
      <c r="F80" s="92" t="s">
        <v>71</v>
      </c>
      <c r="G80" s="93">
        <v>8760</v>
      </c>
      <c r="H80" s="93">
        <v>8760</v>
      </c>
      <c r="I80" s="93">
        <f t="shared" si="2"/>
        <v>100</v>
      </c>
    </row>
    <row r="81" spans="1:9" s="81" customFormat="1" ht="22.5">
      <c r="A81" s="113" t="s">
        <v>239</v>
      </c>
      <c r="B81" s="92" t="s">
        <v>71</v>
      </c>
      <c r="C81" s="92" t="s">
        <v>13</v>
      </c>
      <c r="D81" s="92" t="s">
        <v>50</v>
      </c>
      <c r="E81" s="92" t="s">
        <v>250</v>
      </c>
      <c r="F81" s="92" t="s">
        <v>71</v>
      </c>
      <c r="G81" s="93">
        <v>8760</v>
      </c>
      <c r="H81" s="93">
        <v>8760</v>
      </c>
      <c r="I81" s="93">
        <f t="shared" si="2"/>
        <v>100</v>
      </c>
    </row>
    <row r="82" spans="1:9" s="81" customFormat="1" ht="56.25">
      <c r="A82" s="113" t="s">
        <v>168</v>
      </c>
      <c r="B82" s="92" t="s">
        <v>71</v>
      </c>
      <c r="C82" s="92" t="s">
        <v>13</v>
      </c>
      <c r="D82" s="92" t="s">
        <v>50</v>
      </c>
      <c r="E82" s="92" t="s">
        <v>250</v>
      </c>
      <c r="F82" s="92" t="s">
        <v>188</v>
      </c>
      <c r="G82" s="93">
        <v>8760</v>
      </c>
      <c r="H82" s="93">
        <v>8760</v>
      </c>
      <c r="I82" s="93">
        <f t="shared" si="2"/>
        <v>100</v>
      </c>
    </row>
    <row r="83" spans="1:9" s="81" customFormat="1" ht="12">
      <c r="A83" s="113" t="s">
        <v>241</v>
      </c>
      <c r="B83" s="92" t="s">
        <v>71</v>
      </c>
      <c r="C83" s="92" t="s">
        <v>13</v>
      </c>
      <c r="D83" s="92" t="s">
        <v>50</v>
      </c>
      <c r="E83" s="92" t="s">
        <v>250</v>
      </c>
      <c r="F83" s="92" t="s">
        <v>242</v>
      </c>
      <c r="G83" s="93">
        <v>8760</v>
      </c>
      <c r="H83" s="93">
        <v>8760</v>
      </c>
      <c r="I83" s="93">
        <f t="shared" si="2"/>
        <v>100</v>
      </c>
    </row>
    <row r="84" spans="1:9" s="84" customFormat="1" ht="22.5">
      <c r="A84" s="113" t="s">
        <v>245</v>
      </c>
      <c r="B84" s="92" t="s">
        <v>71</v>
      </c>
      <c r="C84" s="92" t="s">
        <v>13</v>
      </c>
      <c r="D84" s="92" t="s">
        <v>50</v>
      </c>
      <c r="E84" s="92" t="s">
        <v>250</v>
      </c>
      <c r="F84" s="92" t="s">
        <v>244</v>
      </c>
      <c r="G84" s="93">
        <v>8760</v>
      </c>
      <c r="H84" s="93">
        <v>8760</v>
      </c>
      <c r="I84" s="93">
        <f t="shared" si="2"/>
        <v>100</v>
      </c>
    </row>
    <row r="85" spans="1:9" s="84" customFormat="1" ht="33.75">
      <c r="A85" s="113" t="s">
        <v>251</v>
      </c>
      <c r="B85" s="92" t="s">
        <v>71</v>
      </c>
      <c r="C85" s="92" t="s">
        <v>13</v>
      </c>
      <c r="D85" s="92" t="s">
        <v>50</v>
      </c>
      <c r="E85" s="92" t="s">
        <v>252</v>
      </c>
      <c r="F85" s="92" t="s">
        <v>71</v>
      </c>
      <c r="G85" s="93">
        <v>933477.1</v>
      </c>
      <c r="H85" s="93">
        <v>740891.02</v>
      </c>
      <c r="I85" s="93">
        <f t="shared" si="2"/>
        <v>79.36895506060084</v>
      </c>
    </row>
    <row r="86" spans="1:9" s="84" customFormat="1" ht="22.5">
      <c r="A86" s="113" t="s">
        <v>239</v>
      </c>
      <c r="B86" s="92" t="s">
        <v>71</v>
      </c>
      <c r="C86" s="92" t="s">
        <v>13</v>
      </c>
      <c r="D86" s="92" t="s">
        <v>50</v>
      </c>
      <c r="E86" s="92" t="s">
        <v>253</v>
      </c>
      <c r="F86" s="92" t="s">
        <v>71</v>
      </c>
      <c r="G86" s="93">
        <v>933477.1</v>
      </c>
      <c r="H86" s="93">
        <v>740891.02</v>
      </c>
      <c r="I86" s="93">
        <f t="shared" si="2"/>
        <v>79.36895506060084</v>
      </c>
    </row>
    <row r="87" spans="1:9" s="81" customFormat="1" ht="22.5">
      <c r="A87" s="113" t="s">
        <v>120</v>
      </c>
      <c r="B87" s="92" t="s">
        <v>71</v>
      </c>
      <c r="C87" s="92" t="s">
        <v>13</v>
      </c>
      <c r="D87" s="92" t="s">
        <v>50</v>
      </c>
      <c r="E87" s="92" t="s">
        <v>253</v>
      </c>
      <c r="F87" s="92" t="s">
        <v>213</v>
      </c>
      <c r="G87" s="93">
        <v>930677.1</v>
      </c>
      <c r="H87" s="93">
        <v>738091.02</v>
      </c>
      <c r="I87" s="93">
        <f t="shared" si="2"/>
        <v>79.30688527739643</v>
      </c>
    </row>
    <row r="88" spans="1:9" s="81" customFormat="1" ht="22.5">
      <c r="A88" s="113" t="s">
        <v>164</v>
      </c>
      <c r="B88" s="92" t="s">
        <v>71</v>
      </c>
      <c r="C88" s="92" t="s">
        <v>13</v>
      </c>
      <c r="D88" s="92" t="s">
        <v>50</v>
      </c>
      <c r="E88" s="92" t="s">
        <v>253</v>
      </c>
      <c r="F88" s="92" t="s">
        <v>214</v>
      </c>
      <c r="G88" s="93">
        <v>930677.1</v>
      </c>
      <c r="H88" s="93">
        <v>738091.02</v>
      </c>
      <c r="I88" s="93">
        <f t="shared" si="2"/>
        <v>79.30688527739643</v>
      </c>
    </row>
    <row r="89" spans="1:9" s="81" customFormat="1" ht="12">
      <c r="A89" s="113" t="s">
        <v>165</v>
      </c>
      <c r="B89" s="92" t="s">
        <v>71</v>
      </c>
      <c r="C89" s="92" t="s">
        <v>13</v>
      </c>
      <c r="D89" s="92" t="s">
        <v>50</v>
      </c>
      <c r="E89" s="92" t="s">
        <v>253</v>
      </c>
      <c r="F89" s="92" t="s">
        <v>216</v>
      </c>
      <c r="G89" s="93">
        <v>930677.1</v>
      </c>
      <c r="H89" s="93">
        <v>738091.02</v>
      </c>
      <c r="I89" s="93">
        <f t="shared" si="2"/>
        <v>79.30688527739643</v>
      </c>
    </row>
    <row r="90" spans="1:9" s="81" customFormat="1" ht="12">
      <c r="A90" s="113" t="s">
        <v>88</v>
      </c>
      <c r="B90" s="92" t="s">
        <v>71</v>
      </c>
      <c r="C90" s="92" t="s">
        <v>13</v>
      </c>
      <c r="D90" s="92" t="s">
        <v>50</v>
      </c>
      <c r="E90" s="92" t="s">
        <v>253</v>
      </c>
      <c r="F90" s="92" t="s">
        <v>200</v>
      </c>
      <c r="G90" s="93">
        <v>2800</v>
      </c>
      <c r="H90" s="93">
        <v>2800</v>
      </c>
      <c r="I90" s="93">
        <f t="shared" si="2"/>
        <v>100</v>
      </c>
    </row>
    <row r="91" spans="1:9" s="81" customFormat="1" ht="12">
      <c r="A91" s="113" t="s">
        <v>123</v>
      </c>
      <c r="B91" s="92" t="s">
        <v>71</v>
      </c>
      <c r="C91" s="92" t="s">
        <v>13</v>
      </c>
      <c r="D91" s="92" t="s">
        <v>50</v>
      </c>
      <c r="E91" s="92" t="s">
        <v>253</v>
      </c>
      <c r="F91" s="92" t="s">
        <v>221</v>
      </c>
      <c r="G91" s="93">
        <v>2800</v>
      </c>
      <c r="H91" s="93">
        <v>2800</v>
      </c>
      <c r="I91" s="93">
        <f t="shared" si="2"/>
        <v>100</v>
      </c>
    </row>
    <row r="92" spans="1:9" s="81" customFormat="1" ht="12">
      <c r="A92" s="113" t="s">
        <v>224</v>
      </c>
      <c r="B92" s="92" t="s">
        <v>71</v>
      </c>
      <c r="C92" s="92" t="s">
        <v>13</v>
      </c>
      <c r="D92" s="92" t="s">
        <v>50</v>
      </c>
      <c r="E92" s="92" t="s">
        <v>253</v>
      </c>
      <c r="F92" s="92" t="s">
        <v>225</v>
      </c>
      <c r="G92" s="93">
        <v>2800</v>
      </c>
      <c r="H92" s="93">
        <v>2800</v>
      </c>
      <c r="I92" s="93">
        <f t="shared" si="2"/>
        <v>100</v>
      </c>
    </row>
    <row r="93" spans="1:9" s="81" customFormat="1" ht="22.5">
      <c r="A93" s="113" t="s">
        <v>254</v>
      </c>
      <c r="B93" s="92" t="s">
        <v>71</v>
      </c>
      <c r="C93" s="92" t="s">
        <v>13</v>
      </c>
      <c r="D93" s="92" t="s">
        <v>50</v>
      </c>
      <c r="E93" s="92" t="s">
        <v>255</v>
      </c>
      <c r="F93" s="92" t="s">
        <v>71</v>
      </c>
      <c r="G93" s="93">
        <v>4189233.61</v>
      </c>
      <c r="H93" s="93">
        <v>3744443.73</v>
      </c>
      <c r="I93" s="93">
        <f t="shared" si="2"/>
        <v>89.38254770661979</v>
      </c>
    </row>
    <row r="94" spans="1:9" s="81" customFormat="1" ht="22.5">
      <c r="A94" s="113" t="s">
        <v>239</v>
      </c>
      <c r="B94" s="92" t="s">
        <v>71</v>
      </c>
      <c r="C94" s="92" t="s">
        <v>13</v>
      </c>
      <c r="D94" s="92" t="s">
        <v>50</v>
      </c>
      <c r="E94" s="92" t="s">
        <v>256</v>
      </c>
      <c r="F94" s="92" t="s">
        <v>71</v>
      </c>
      <c r="G94" s="93">
        <v>4189233.61</v>
      </c>
      <c r="H94" s="93">
        <v>3744443.73</v>
      </c>
      <c r="I94" s="93">
        <f t="shared" si="2"/>
        <v>89.38254770661979</v>
      </c>
    </row>
    <row r="95" spans="1:9" s="81" customFormat="1" ht="22.5">
      <c r="A95" s="113" t="s">
        <v>120</v>
      </c>
      <c r="B95" s="92" t="s">
        <v>71</v>
      </c>
      <c r="C95" s="92" t="s">
        <v>13</v>
      </c>
      <c r="D95" s="92" t="s">
        <v>50</v>
      </c>
      <c r="E95" s="92" t="s">
        <v>256</v>
      </c>
      <c r="F95" s="92" t="s">
        <v>213</v>
      </c>
      <c r="G95" s="93">
        <v>3589233.61</v>
      </c>
      <c r="H95" s="93">
        <v>3144443.73</v>
      </c>
      <c r="I95" s="93">
        <f t="shared" si="2"/>
        <v>87.60766424451263</v>
      </c>
    </row>
    <row r="96" spans="1:9" s="81" customFormat="1" ht="22.5">
      <c r="A96" s="113" t="s">
        <v>164</v>
      </c>
      <c r="B96" s="92" t="s">
        <v>71</v>
      </c>
      <c r="C96" s="92" t="s">
        <v>13</v>
      </c>
      <c r="D96" s="92" t="s">
        <v>50</v>
      </c>
      <c r="E96" s="92" t="s">
        <v>256</v>
      </c>
      <c r="F96" s="92" t="s">
        <v>214</v>
      </c>
      <c r="G96" s="93">
        <v>3589233.61</v>
      </c>
      <c r="H96" s="93">
        <v>3144443.73</v>
      </c>
      <c r="I96" s="93">
        <f t="shared" si="2"/>
        <v>87.60766424451263</v>
      </c>
    </row>
    <row r="97" spans="1:9" s="81" customFormat="1" ht="22.5">
      <c r="A97" s="113" t="s">
        <v>257</v>
      </c>
      <c r="B97" s="92" t="s">
        <v>71</v>
      </c>
      <c r="C97" s="92" t="s">
        <v>13</v>
      </c>
      <c r="D97" s="92" t="s">
        <v>50</v>
      </c>
      <c r="E97" s="92" t="s">
        <v>256</v>
      </c>
      <c r="F97" s="92" t="s">
        <v>258</v>
      </c>
      <c r="G97" s="93">
        <v>444272.8</v>
      </c>
      <c r="H97" s="93">
        <v>368341.85</v>
      </c>
      <c r="I97" s="93">
        <f t="shared" si="2"/>
        <v>82.90893568095998</v>
      </c>
    </row>
    <row r="98" spans="1:9" s="81" customFormat="1" ht="12">
      <c r="A98" s="113" t="s">
        <v>215</v>
      </c>
      <c r="B98" s="92" t="s">
        <v>71</v>
      </c>
      <c r="C98" s="92" t="s">
        <v>13</v>
      </c>
      <c r="D98" s="92" t="s">
        <v>50</v>
      </c>
      <c r="E98" s="92" t="s">
        <v>256</v>
      </c>
      <c r="F98" s="92" t="s">
        <v>216</v>
      </c>
      <c r="G98" s="93">
        <v>269346.91</v>
      </c>
      <c r="H98" s="93">
        <v>269346.91</v>
      </c>
      <c r="I98" s="93">
        <f t="shared" si="2"/>
        <v>100</v>
      </c>
    </row>
    <row r="99" spans="1:9" s="81" customFormat="1" ht="12">
      <c r="A99" s="113" t="s">
        <v>217</v>
      </c>
      <c r="B99" s="92" t="s">
        <v>71</v>
      </c>
      <c r="C99" s="92" t="s">
        <v>13</v>
      </c>
      <c r="D99" s="92" t="s">
        <v>50</v>
      </c>
      <c r="E99" s="92" t="s">
        <v>256</v>
      </c>
      <c r="F99" s="92" t="s">
        <v>216</v>
      </c>
      <c r="G99" s="93">
        <v>369375.91</v>
      </c>
      <c r="H99" s="93">
        <v>369375.91</v>
      </c>
      <c r="I99" s="93">
        <f t="shared" si="2"/>
        <v>100</v>
      </c>
    </row>
    <row r="100" spans="1:9" s="81" customFormat="1" ht="12">
      <c r="A100" s="113" t="s">
        <v>165</v>
      </c>
      <c r="B100" s="92" t="s">
        <v>71</v>
      </c>
      <c r="C100" s="92" t="s">
        <v>13</v>
      </c>
      <c r="D100" s="92" t="s">
        <v>50</v>
      </c>
      <c r="E100" s="92" t="s">
        <v>256</v>
      </c>
      <c r="F100" s="92" t="s">
        <v>216</v>
      </c>
      <c r="G100" s="93">
        <v>3144960.81</v>
      </c>
      <c r="H100" s="93">
        <v>2776101.88</v>
      </c>
      <c r="I100" s="93">
        <f t="shared" si="2"/>
        <v>88.27143000233443</v>
      </c>
    </row>
    <row r="101" spans="1:9" s="81" customFormat="1" ht="12">
      <c r="A101" s="113" t="s">
        <v>88</v>
      </c>
      <c r="B101" s="92" t="s">
        <v>71</v>
      </c>
      <c r="C101" s="92" t="s">
        <v>13</v>
      </c>
      <c r="D101" s="92" t="s">
        <v>50</v>
      </c>
      <c r="E101" s="92" t="s">
        <v>256</v>
      </c>
      <c r="F101" s="92" t="s">
        <v>200</v>
      </c>
      <c r="G101" s="93">
        <v>600000</v>
      </c>
      <c r="H101" s="93">
        <v>600000</v>
      </c>
      <c r="I101" s="93">
        <f aca="true" t="shared" si="3" ref="I101:I134">H101/G101*100</f>
        <v>100</v>
      </c>
    </row>
    <row r="102" spans="1:9" s="81" customFormat="1" ht="12">
      <c r="A102" s="113" t="s">
        <v>123</v>
      </c>
      <c r="B102" s="92" t="s">
        <v>71</v>
      </c>
      <c r="C102" s="92" t="s">
        <v>13</v>
      </c>
      <c r="D102" s="92" t="s">
        <v>50</v>
      </c>
      <c r="E102" s="92" t="s">
        <v>256</v>
      </c>
      <c r="F102" s="92" t="s">
        <v>221</v>
      </c>
      <c r="G102" s="93">
        <v>600000</v>
      </c>
      <c r="H102" s="93">
        <v>600000</v>
      </c>
      <c r="I102" s="93">
        <f t="shared" si="3"/>
        <v>100</v>
      </c>
    </row>
    <row r="103" spans="1:9" s="81" customFormat="1" ht="22.5">
      <c r="A103" s="113" t="s">
        <v>222</v>
      </c>
      <c r="B103" s="92" t="s">
        <v>71</v>
      </c>
      <c r="C103" s="92" t="s">
        <v>13</v>
      </c>
      <c r="D103" s="92" t="s">
        <v>50</v>
      </c>
      <c r="E103" s="92" t="s">
        <v>256</v>
      </c>
      <c r="F103" s="92" t="s">
        <v>223</v>
      </c>
      <c r="G103" s="93">
        <v>595000</v>
      </c>
      <c r="H103" s="93">
        <v>595000</v>
      </c>
      <c r="I103" s="93">
        <f t="shared" si="3"/>
        <v>100</v>
      </c>
    </row>
    <row r="104" spans="1:9" s="81" customFormat="1" ht="12">
      <c r="A104" s="113" t="s">
        <v>224</v>
      </c>
      <c r="B104" s="92" t="s">
        <v>71</v>
      </c>
      <c r="C104" s="92" t="s">
        <v>13</v>
      </c>
      <c r="D104" s="92" t="s">
        <v>50</v>
      </c>
      <c r="E104" s="92" t="s">
        <v>256</v>
      </c>
      <c r="F104" s="92" t="s">
        <v>225</v>
      </c>
      <c r="G104" s="93">
        <v>5000</v>
      </c>
      <c r="H104" s="93">
        <v>5000</v>
      </c>
      <c r="I104" s="93">
        <f t="shared" si="3"/>
        <v>100</v>
      </c>
    </row>
    <row r="105" spans="1:9" s="81" customFormat="1" ht="12">
      <c r="A105" s="114" t="s">
        <v>259</v>
      </c>
      <c r="B105" s="94" t="s">
        <v>71</v>
      </c>
      <c r="C105" s="94" t="s">
        <v>15</v>
      </c>
      <c r="D105" s="94" t="s">
        <v>156</v>
      </c>
      <c r="E105" s="94" t="s">
        <v>184</v>
      </c>
      <c r="F105" s="94" t="s">
        <v>71</v>
      </c>
      <c r="G105" s="95">
        <v>465371.43</v>
      </c>
      <c r="H105" s="95">
        <v>465371.43</v>
      </c>
      <c r="I105" s="95">
        <f t="shared" si="3"/>
        <v>100</v>
      </c>
    </row>
    <row r="106" spans="1:9" s="81" customFormat="1" ht="12">
      <c r="A106" s="114" t="s">
        <v>0</v>
      </c>
      <c r="B106" s="94" t="s">
        <v>71</v>
      </c>
      <c r="C106" s="94" t="s">
        <v>15</v>
      </c>
      <c r="D106" s="94" t="s">
        <v>14</v>
      </c>
      <c r="E106" s="94" t="s">
        <v>184</v>
      </c>
      <c r="F106" s="94" t="s">
        <v>71</v>
      </c>
      <c r="G106" s="95">
        <v>465371.43</v>
      </c>
      <c r="H106" s="95">
        <v>465371.43</v>
      </c>
      <c r="I106" s="95">
        <f t="shared" si="3"/>
        <v>100</v>
      </c>
    </row>
    <row r="107" spans="1:9" s="81" customFormat="1" ht="33.75">
      <c r="A107" s="113" t="s">
        <v>185</v>
      </c>
      <c r="B107" s="92" t="s">
        <v>71</v>
      </c>
      <c r="C107" s="92" t="s">
        <v>15</v>
      </c>
      <c r="D107" s="92" t="s">
        <v>14</v>
      </c>
      <c r="E107" s="92" t="s">
        <v>131</v>
      </c>
      <c r="F107" s="92" t="s">
        <v>71</v>
      </c>
      <c r="G107" s="93">
        <v>465371.43</v>
      </c>
      <c r="H107" s="93">
        <v>465371.43</v>
      </c>
      <c r="I107" s="93">
        <f t="shared" si="3"/>
        <v>100</v>
      </c>
    </row>
    <row r="108" spans="1:9" s="81" customFormat="1" ht="33.75">
      <c r="A108" s="113" t="s">
        <v>260</v>
      </c>
      <c r="B108" s="92" t="s">
        <v>71</v>
      </c>
      <c r="C108" s="92" t="s">
        <v>15</v>
      </c>
      <c r="D108" s="92" t="s">
        <v>14</v>
      </c>
      <c r="E108" s="92" t="s">
        <v>261</v>
      </c>
      <c r="F108" s="92" t="s">
        <v>71</v>
      </c>
      <c r="G108" s="93">
        <v>465371.43</v>
      </c>
      <c r="H108" s="93">
        <v>465371.43</v>
      </c>
      <c r="I108" s="93">
        <f t="shared" si="3"/>
        <v>100</v>
      </c>
    </row>
    <row r="109" spans="1:9" s="81" customFormat="1" ht="33.75">
      <c r="A109" s="113" t="s">
        <v>262</v>
      </c>
      <c r="B109" s="92" t="s">
        <v>71</v>
      </c>
      <c r="C109" s="92" t="s">
        <v>15</v>
      </c>
      <c r="D109" s="92" t="s">
        <v>14</v>
      </c>
      <c r="E109" s="92" t="s">
        <v>263</v>
      </c>
      <c r="F109" s="92" t="s">
        <v>71</v>
      </c>
      <c r="G109" s="93">
        <v>465371.43</v>
      </c>
      <c r="H109" s="93">
        <v>465371.43</v>
      </c>
      <c r="I109" s="93">
        <f t="shared" si="3"/>
        <v>100</v>
      </c>
    </row>
    <row r="110" spans="1:9" s="81" customFormat="1" ht="56.25">
      <c r="A110" s="113" t="s">
        <v>168</v>
      </c>
      <c r="B110" s="92" t="s">
        <v>71</v>
      </c>
      <c r="C110" s="92" t="s">
        <v>15</v>
      </c>
      <c r="D110" s="92" t="s">
        <v>14</v>
      </c>
      <c r="E110" s="92" t="s">
        <v>263</v>
      </c>
      <c r="F110" s="92" t="s">
        <v>188</v>
      </c>
      <c r="G110" s="93">
        <v>465371.43</v>
      </c>
      <c r="H110" s="93">
        <v>465371.43</v>
      </c>
      <c r="I110" s="93">
        <f t="shared" si="3"/>
        <v>100</v>
      </c>
    </row>
    <row r="111" spans="1:9" s="81" customFormat="1" ht="22.5">
      <c r="A111" s="113" t="s">
        <v>122</v>
      </c>
      <c r="B111" s="92" t="s">
        <v>71</v>
      </c>
      <c r="C111" s="92" t="s">
        <v>15</v>
      </c>
      <c r="D111" s="92" t="s">
        <v>14</v>
      </c>
      <c r="E111" s="92" t="s">
        <v>263</v>
      </c>
      <c r="F111" s="92" t="s">
        <v>189</v>
      </c>
      <c r="G111" s="93">
        <v>465371.43</v>
      </c>
      <c r="H111" s="93">
        <v>465371.43</v>
      </c>
      <c r="I111" s="93">
        <f t="shared" si="3"/>
        <v>100</v>
      </c>
    </row>
    <row r="112" spans="1:9" s="81" customFormat="1" ht="22.5">
      <c r="A112" s="113" t="s">
        <v>190</v>
      </c>
      <c r="B112" s="92" t="s">
        <v>71</v>
      </c>
      <c r="C112" s="92" t="s">
        <v>15</v>
      </c>
      <c r="D112" s="92" t="s">
        <v>14</v>
      </c>
      <c r="E112" s="92" t="s">
        <v>263</v>
      </c>
      <c r="F112" s="92" t="s">
        <v>191</v>
      </c>
      <c r="G112" s="93">
        <v>347969.94</v>
      </c>
      <c r="H112" s="93">
        <v>347969.94</v>
      </c>
      <c r="I112" s="93">
        <f t="shared" si="3"/>
        <v>100</v>
      </c>
    </row>
    <row r="113" spans="1:9" s="81" customFormat="1" ht="45">
      <c r="A113" s="113" t="s">
        <v>118</v>
      </c>
      <c r="B113" s="92" t="s">
        <v>71</v>
      </c>
      <c r="C113" s="92" t="s">
        <v>15</v>
      </c>
      <c r="D113" s="92" t="s">
        <v>14</v>
      </c>
      <c r="E113" s="92" t="s">
        <v>263</v>
      </c>
      <c r="F113" s="92" t="s">
        <v>192</v>
      </c>
      <c r="G113" s="93">
        <v>117401.49</v>
      </c>
      <c r="H113" s="93">
        <v>117401.49</v>
      </c>
      <c r="I113" s="93">
        <f t="shared" si="3"/>
        <v>100</v>
      </c>
    </row>
    <row r="114" spans="1:9" s="81" customFormat="1" ht="21.75">
      <c r="A114" s="114" t="s">
        <v>264</v>
      </c>
      <c r="B114" s="94" t="s">
        <v>71</v>
      </c>
      <c r="C114" s="94" t="s">
        <v>14</v>
      </c>
      <c r="D114" s="94" t="s">
        <v>156</v>
      </c>
      <c r="E114" s="94" t="s">
        <v>184</v>
      </c>
      <c r="F114" s="94" t="s">
        <v>71</v>
      </c>
      <c r="G114" s="95">
        <v>1226397</v>
      </c>
      <c r="H114" s="95">
        <v>124141.33</v>
      </c>
      <c r="I114" s="95">
        <f t="shared" si="3"/>
        <v>10.122442406496427</v>
      </c>
    </row>
    <row r="115" spans="1:9" s="81" customFormat="1" ht="12">
      <c r="A115" s="114" t="s">
        <v>65</v>
      </c>
      <c r="B115" s="94" t="s">
        <v>71</v>
      </c>
      <c r="C115" s="94" t="s">
        <v>14</v>
      </c>
      <c r="D115" s="94" t="s">
        <v>16</v>
      </c>
      <c r="E115" s="94" t="s">
        <v>184</v>
      </c>
      <c r="F115" s="94" t="s">
        <v>71</v>
      </c>
      <c r="G115" s="95">
        <v>49976.83</v>
      </c>
      <c r="H115" s="95">
        <v>49976.83</v>
      </c>
      <c r="I115" s="95">
        <f t="shared" si="3"/>
        <v>100</v>
      </c>
    </row>
    <row r="116" spans="1:9" s="81" customFormat="1" ht="33.75">
      <c r="A116" s="113" t="s">
        <v>185</v>
      </c>
      <c r="B116" s="92" t="s">
        <v>71</v>
      </c>
      <c r="C116" s="92" t="s">
        <v>14</v>
      </c>
      <c r="D116" s="92" t="s">
        <v>16</v>
      </c>
      <c r="E116" s="92" t="s">
        <v>131</v>
      </c>
      <c r="F116" s="92" t="s">
        <v>71</v>
      </c>
      <c r="G116" s="93">
        <v>49976.83</v>
      </c>
      <c r="H116" s="93">
        <v>49976.83</v>
      </c>
      <c r="I116" s="93">
        <f t="shared" si="3"/>
        <v>100</v>
      </c>
    </row>
    <row r="117" spans="1:9" s="81" customFormat="1" ht="22.5">
      <c r="A117" s="113" t="s">
        <v>265</v>
      </c>
      <c r="B117" s="92" t="s">
        <v>71</v>
      </c>
      <c r="C117" s="92" t="s">
        <v>14</v>
      </c>
      <c r="D117" s="92" t="s">
        <v>16</v>
      </c>
      <c r="E117" s="92" t="s">
        <v>266</v>
      </c>
      <c r="F117" s="92" t="s">
        <v>71</v>
      </c>
      <c r="G117" s="93">
        <v>49976.83</v>
      </c>
      <c r="H117" s="93">
        <v>49976.83</v>
      </c>
      <c r="I117" s="93">
        <f t="shared" si="3"/>
        <v>100</v>
      </c>
    </row>
    <row r="118" spans="1:9" s="81" customFormat="1" ht="67.5">
      <c r="A118" s="113" t="s">
        <v>267</v>
      </c>
      <c r="B118" s="92" t="s">
        <v>71</v>
      </c>
      <c r="C118" s="92" t="s">
        <v>14</v>
      </c>
      <c r="D118" s="92" t="s">
        <v>16</v>
      </c>
      <c r="E118" s="92" t="s">
        <v>268</v>
      </c>
      <c r="F118" s="92" t="s">
        <v>71</v>
      </c>
      <c r="G118" s="93">
        <v>39925.37</v>
      </c>
      <c r="H118" s="93">
        <v>39925.37</v>
      </c>
      <c r="I118" s="93">
        <f t="shared" si="3"/>
        <v>100</v>
      </c>
    </row>
    <row r="119" spans="1:9" s="81" customFormat="1" ht="56.25">
      <c r="A119" s="113" t="s">
        <v>168</v>
      </c>
      <c r="B119" s="92" t="s">
        <v>71</v>
      </c>
      <c r="C119" s="92" t="s">
        <v>14</v>
      </c>
      <c r="D119" s="92" t="s">
        <v>16</v>
      </c>
      <c r="E119" s="92" t="s">
        <v>268</v>
      </c>
      <c r="F119" s="92" t="s">
        <v>188</v>
      </c>
      <c r="G119" s="93">
        <v>39925.37</v>
      </c>
      <c r="H119" s="93">
        <v>39925.37</v>
      </c>
      <c r="I119" s="93">
        <f t="shared" si="3"/>
        <v>100</v>
      </c>
    </row>
    <row r="120" spans="1:9" s="81" customFormat="1" ht="22.5">
      <c r="A120" s="113" t="s">
        <v>122</v>
      </c>
      <c r="B120" s="92" t="s">
        <v>71</v>
      </c>
      <c r="C120" s="92" t="s">
        <v>14</v>
      </c>
      <c r="D120" s="92" t="s">
        <v>16</v>
      </c>
      <c r="E120" s="92" t="s">
        <v>268</v>
      </c>
      <c r="F120" s="92" t="s">
        <v>189</v>
      </c>
      <c r="G120" s="93">
        <v>39925.37</v>
      </c>
      <c r="H120" s="93">
        <v>39925.37</v>
      </c>
      <c r="I120" s="93">
        <f t="shared" si="3"/>
        <v>100</v>
      </c>
    </row>
    <row r="121" spans="1:9" s="81" customFormat="1" ht="22.5">
      <c r="A121" s="113" t="s">
        <v>190</v>
      </c>
      <c r="B121" s="92" t="s">
        <v>71</v>
      </c>
      <c r="C121" s="92" t="s">
        <v>14</v>
      </c>
      <c r="D121" s="92" t="s">
        <v>16</v>
      </c>
      <c r="E121" s="92" t="s">
        <v>268</v>
      </c>
      <c r="F121" s="92" t="s">
        <v>191</v>
      </c>
      <c r="G121" s="93">
        <v>30664.66</v>
      </c>
      <c r="H121" s="93">
        <v>30664.66</v>
      </c>
      <c r="I121" s="93">
        <f t="shared" si="3"/>
        <v>100</v>
      </c>
    </row>
    <row r="122" spans="1:9" s="81" customFormat="1" ht="45">
      <c r="A122" s="113" t="s">
        <v>118</v>
      </c>
      <c r="B122" s="92" t="s">
        <v>71</v>
      </c>
      <c r="C122" s="92" t="s">
        <v>14</v>
      </c>
      <c r="D122" s="92" t="s">
        <v>16</v>
      </c>
      <c r="E122" s="92" t="s">
        <v>268</v>
      </c>
      <c r="F122" s="92" t="s">
        <v>192</v>
      </c>
      <c r="G122" s="93">
        <v>9260.71</v>
      </c>
      <c r="H122" s="93">
        <v>9260.71</v>
      </c>
      <c r="I122" s="93">
        <f t="shared" si="3"/>
        <v>100</v>
      </c>
    </row>
    <row r="123" spans="1:9" s="81" customFormat="1" ht="67.5">
      <c r="A123" s="113" t="s">
        <v>269</v>
      </c>
      <c r="B123" s="92" t="s">
        <v>71</v>
      </c>
      <c r="C123" s="92" t="s">
        <v>14</v>
      </c>
      <c r="D123" s="92" t="s">
        <v>16</v>
      </c>
      <c r="E123" s="92" t="s">
        <v>270</v>
      </c>
      <c r="F123" s="92" t="s">
        <v>71</v>
      </c>
      <c r="G123" s="93">
        <v>10051.46</v>
      </c>
      <c r="H123" s="93">
        <v>10051.46</v>
      </c>
      <c r="I123" s="93">
        <f t="shared" si="3"/>
        <v>100</v>
      </c>
    </row>
    <row r="124" spans="1:9" s="81" customFormat="1" ht="56.25">
      <c r="A124" s="113" t="s">
        <v>168</v>
      </c>
      <c r="B124" s="92" t="s">
        <v>71</v>
      </c>
      <c r="C124" s="92" t="s">
        <v>14</v>
      </c>
      <c r="D124" s="92" t="s">
        <v>16</v>
      </c>
      <c r="E124" s="92" t="s">
        <v>270</v>
      </c>
      <c r="F124" s="92" t="s">
        <v>188</v>
      </c>
      <c r="G124" s="93">
        <v>10051.46</v>
      </c>
      <c r="H124" s="93">
        <v>10051.46</v>
      </c>
      <c r="I124" s="93">
        <f t="shared" si="3"/>
        <v>100</v>
      </c>
    </row>
    <row r="125" spans="1:9" s="81" customFormat="1" ht="22.5">
      <c r="A125" s="113" t="s">
        <v>122</v>
      </c>
      <c r="B125" s="92" t="s">
        <v>71</v>
      </c>
      <c r="C125" s="92" t="s">
        <v>14</v>
      </c>
      <c r="D125" s="92" t="s">
        <v>16</v>
      </c>
      <c r="E125" s="92" t="s">
        <v>270</v>
      </c>
      <c r="F125" s="92" t="s">
        <v>189</v>
      </c>
      <c r="G125" s="93">
        <v>10051.46</v>
      </c>
      <c r="H125" s="93">
        <v>10051.46</v>
      </c>
      <c r="I125" s="93">
        <f t="shared" si="3"/>
        <v>100</v>
      </c>
    </row>
    <row r="126" spans="1:9" s="81" customFormat="1" ht="22.5">
      <c r="A126" s="113" t="s">
        <v>190</v>
      </c>
      <c r="B126" s="92" t="s">
        <v>71</v>
      </c>
      <c r="C126" s="92" t="s">
        <v>14</v>
      </c>
      <c r="D126" s="92" t="s">
        <v>16</v>
      </c>
      <c r="E126" s="92" t="s">
        <v>270</v>
      </c>
      <c r="F126" s="92" t="s">
        <v>191</v>
      </c>
      <c r="G126" s="93">
        <v>7719.62</v>
      </c>
      <c r="H126" s="93">
        <v>7719.62</v>
      </c>
      <c r="I126" s="93">
        <f t="shared" si="3"/>
        <v>100</v>
      </c>
    </row>
    <row r="127" spans="1:9" s="81" customFormat="1" ht="45">
      <c r="A127" s="113" t="s">
        <v>118</v>
      </c>
      <c r="B127" s="92" t="s">
        <v>71</v>
      </c>
      <c r="C127" s="92" t="s">
        <v>14</v>
      </c>
      <c r="D127" s="92" t="s">
        <v>16</v>
      </c>
      <c r="E127" s="92" t="s">
        <v>270</v>
      </c>
      <c r="F127" s="92" t="s">
        <v>192</v>
      </c>
      <c r="G127" s="93">
        <v>2331.84</v>
      </c>
      <c r="H127" s="93">
        <v>2331.84</v>
      </c>
      <c r="I127" s="93">
        <f t="shared" si="3"/>
        <v>100</v>
      </c>
    </row>
    <row r="128" spans="1:9" s="81" customFormat="1" ht="32.25">
      <c r="A128" s="114" t="s">
        <v>148</v>
      </c>
      <c r="B128" s="94" t="s">
        <v>71</v>
      </c>
      <c r="C128" s="94" t="s">
        <v>14</v>
      </c>
      <c r="D128" s="94" t="s">
        <v>21</v>
      </c>
      <c r="E128" s="94" t="s">
        <v>184</v>
      </c>
      <c r="F128" s="94" t="s">
        <v>71</v>
      </c>
      <c r="G128" s="95">
        <v>1102255.67</v>
      </c>
      <c r="H128" s="95">
        <v>0</v>
      </c>
      <c r="I128" s="95">
        <f t="shared" si="3"/>
        <v>0</v>
      </c>
    </row>
    <row r="129" spans="1:9" s="81" customFormat="1" ht="56.25">
      <c r="A129" s="113" t="s">
        <v>271</v>
      </c>
      <c r="B129" s="92" t="s">
        <v>71</v>
      </c>
      <c r="C129" s="92" t="s">
        <v>14</v>
      </c>
      <c r="D129" s="92" t="s">
        <v>21</v>
      </c>
      <c r="E129" s="92" t="s">
        <v>272</v>
      </c>
      <c r="F129" s="92" t="s">
        <v>71</v>
      </c>
      <c r="G129" s="93">
        <v>1102255.67</v>
      </c>
      <c r="H129" s="93">
        <v>0</v>
      </c>
      <c r="I129" s="93">
        <f t="shared" si="3"/>
        <v>0</v>
      </c>
    </row>
    <row r="130" spans="1:9" s="81" customFormat="1" ht="33.75">
      <c r="A130" s="113" t="s">
        <v>273</v>
      </c>
      <c r="B130" s="92" t="s">
        <v>71</v>
      </c>
      <c r="C130" s="92" t="s">
        <v>14</v>
      </c>
      <c r="D130" s="92" t="s">
        <v>21</v>
      </c>
      <c r="E130" s="92" t="s">
        <v>274</v>
      </c>
      <c r="F130" s="92" t="s">
        <v>71</v>
      </c>
      <c r="G130" s="93">
        <v>1102255.67</v>
      </c>
      <c r="H130" s="93">
        <v>0</v>
      </c>
      <c r="I130" s="93">
        <f t="shared" si="3"/>
        <v>0</v>
      </c>
    </row>
    <row r="131" spans="1:9" s="81" customFormat="1" ht="22.5">
      <c r="A131" s="113" t="s">
        <v>211</v>
      </c>
      <c r="B131" s="92" t="s">
        <v>71</v>
      </c>
      <c r="C131" s="92" t="s">
        <v>14</v>
      </c>
      <c r="D131" s="92" t="s">
        <v>21</v>
      </c>
      <c r="E131" s="92" t="s">
        <v>275</v>
      </c>
      <c r="F131" s="92" t="s">
        <v>71</v>
      </c>
      <c r="G131" s="93">
        <v>1102255.67</v>
      </c>
      <c r="H131" s="93">
        <v>0</v>
      </c>
      <c r="I131" s="93">
        <f t="shared" si="3"/>
        <v>0</v>
      </c>
    </row>
    <row r="132" spans="1:9" s="81" customFormat="1" ht="22.5">
      <c r="A132" s="113" t="s">
        <v>120</v>
      </c>
      <c r="B132" s="92" t="s">
        <v>71</v>
      </c>
      <c r="C132" s="92" t="s">
        <v>14</v>
      </c>
      <c r="D132" s="92" t="s">
        <v>21</v>
      </c>
      <c r="E132" s="92" t="s">
        <v>275</v>
      </c>
      <c r="F132" s="92" t="s">
        <v>213</v>
      </c>
      <c r="G132" s="93">
        <v>1102255.67</v>
      </c>
      <c r="H132" s="93">
        <v>0</v>
      </c>
      <c r="I132" s="93">
        <f t="shared" si="3"/>
        <v>0</v>
      </c>
    </row>
    <row r="133" spans="1:9" s="81" customFormat="1" ht="22.5">
      <c r="A133" s="113" t="s">
        <v>164</v>
      </c>
      <c r="B133" s="92" t="s">
        <v>71</v>
      </c>
      <c r="C133" s="92" t="s">
        <v>14</v>
      </c>
      <c r="D133" s="92" t="s">
        <v>21</v>
      </c>
      <c r="E133" s="92" t="s">
        <v>275</v>
      </c>
      <c r="F133" s="92" t="s">
        <v>214</v>
      </c>
      <c r="G133" s="93">
        <v>1102255.67</v>
      </c>
      <c r="H133" s="93">
        <v>0</v>
      </c>
      <c r="I133" s="93">
        <f t="shared" si="3"/>
        <v>0</v>
      </c>
    </row>
    <row r="134" spans="1:9" s="81" customFormat="1" ht="12">
      <c r="A134" s="113" t="s">
        <v>165</v>
      </c>
      <c r="B134" s="92" t="s">
        <v>71</v>
      </c>
      <c r="C134" s="92" t="s">
        <v>14</v>
      </c>
      <c r="D134" s="92" t="s">
        <v>21</v>
      </c>
      <c r="E134" s="92" t="s">
        <v>275</v>
      </c>
      <c r="F134" s="92" t="s">
        <v>216</v>
      </c>
      <c r="G134" s="93">
        <v>1102255.67</v>
      </c>
      <c r="H134" s="93">
        <v>0</v>
      </c>
      <c r="I134" s="93">
        <f t="shared" si="3"/>
        <v>0</v>
      </c>
    </row>
    <row r="135" spans="1:9" s="81" customFormat="1" ht="21.75">
      <c r="A135" s="114" t="s">
        <v>87</v>
      </c>
      <c r="B135" s="94" t="s">
        <v>71</v>
      </c>
      <c r="C135" s="94" t="s">
        <v>14</v>
      </c>
      <c r="D135" s="94" t="s">
        <v>64</v>
      </c>
      <c r="E135" s="94" t="s">
        <v>184</v>
      </c>
      <c r="F135" s="94" t="s">
        <v>71</v>
      </c>
      <c r="G135" s="95">
        <v>74164.5</v>
      </c>
      <c r="H135" s="95">
        <v>74164.5</v>
      </c>
      <c r="I135" s="95">
        <f aca="true" t="shared" si="4" ref="I135:I171">H135/G135*100</f>
        <v>100</v>
      </c>
    </row>
    <row r="136" spans="1:9" s="81" customFormat="1" ht="67.5">
      <c r="A136" s="113" t="s">
        <v>276</v>
      </c>
      <c r="B136" s="92" t="s">
        <v>71</v>
      </c>
      <c r="C136" s="92" t="s">
        <v>14</v>
      </c>
      <c r="D136" s="92" t="s">
        <v>64</v>
      </c>
      <c r="E136" s="92" t="s">
        <v>144</v>
      </c>
      <c r="F136" s="92" t="s">
        <v>71</v>
      </c>
      <c r="G136" s="93">
        <v>74164.5</v>
      </c>
      <c r="H136" s="93">
        <v>74164.5</v>
      </c>
      <c r="I136" s="93">
        <f t="shared" si="4"/>
        <v>100</v>
      </c>
    </row>
    <row r="137" spans="1:9" s="81" customFormat="1" ht="45">
      <c r="A137" s="113" t="s">
        <v>277</v>
      </c>
      <c r="B137" s="92" t="s">
        <v>71</v>
      </c>
      <c r="C137" s="92" t="s">
        <v>14</v>
      </c>
      <c r="D137" s="92" t="s">
        <v>64</v>
      </c>
      <c r="E137" s="92" t="s">
        <v>278</v>
      </c>
      <c r="F137" s="92" t="s">
        <v>71</v>
      </c>
      <c r="G137" s="93">
        <v>74164.5</v>
      </c>
      <c r="H137" s="93">
        <v>74164.5</v>
      </c>
      <c r="I137" s="93">
        <f t="shared" si="4"/>
        <v>100</v>
      </c>
    </row>
    <row r="138" spans="1:9" s="81" customFormat="1" ht="22.5">
      <c r="A138" s="113" t="s">
        <v>279</v>
      </c>
      <c r="B138" s="92" t="s">
        <v>71</v>
      </c>
      <c r="C138" s="92" t="s">
        <v>14</v>
      </c>
      <c r="D138" s="92" t="s">
        <v>64</v>
      </c>
      <c r="E138" s="92" t="s">
        <v>280</v>
      </c>
      <c r="F138" s="92" t="s">
        <v>71</v>
      </c>
      <c r="G138" s="93">
        <v>22550</v>
      </c>
      <c r="H138" s="93">
        <v>22550</v>
      </c>
      <c r="I138" s="93">
        <f t="shared" si="4"/>
        <v>100</v>
      </c>
    </row>
    <row r="139" spans="1:9" s="81" customFormat="1" ht="56.25">
      <c r="A139" s="113" t="s">
        <v>168</v>
      </c>
      <c r="B139" s="92" t="s">
        <v>71</v>
      </c>
      <c r="C139" s="92" t="s">
        <v>14</v>
      </c>
      <c r="D139" s="92" t="s">
        <v>64</v>
      </c>
      <c r="E139" s="92" t="s">
        <v>280</v>
      </c>
      <c r="F139" s="92" t="s">
        <v>188</v>
      </c>
      <c r="G139" s="93">
        <v>22550</v>
      </c>
      <c r="H139" s="93">
        <v>22550</v>
      </c>
      <c r="I139" s="93">
        <f t="shared" si="4"/>
        <v>100</v>
      </c>
    </row>
    <row r="140" spans="1:9" s="81" customFormat="1" ht="22.5">
      <c r="A140" s="113" t="s">
        <v>122</v>
      </c>
      <c r="B140" s="92" t="s">
        <v>71</v>
      </c>
      <c r="C140" s="92" t="s">
        <v>14</v>
      </c>
      <c r="D140" s="92" t="s">
        <v>64</v>
      </c>
      <c r="E140" s="92" t="s">
        <v>280</v>
      </c>
      <c r="F140" s="92" t="s">
        <v>189</v>
      </c>
      <c r="G140" s="93">
        <v>22550</v>
      </c>
      <c r="H140" s="93">
        <v>22550</v>
      </c>
      <c r="I140" s="93">
        <f t="shared" si="4"/>
        <v>100</v>
      </c>
    </row>
    <row r="141" spans="1:9" s="81" customFormat="1" ht="45">
      <c r="A141" s="113" t="s">
        <v>281</v>
      </c>
      <c r="B141" s="92" t="s">
        <v>71</v>
      </c>
      <c r="C141" s="92" t="s">
        <v>14</v>
      </c>
      <c r="D141" s="92" t="s">
        <v>64</v>
      </c>
      <c r="E141" s="92" t="s">
        <v>280</v>
      </c>
      <c r="F141" s="92" t="s">
        <v>282</v>
      </c>
      <c r="G141" s="93">
        <v>22550</v>
      </c>
      <c r="H141" s="93">
        <v>22550</v>
      </c>
      <c r="I141" s="93">
        <f t="shared" si="4"/>
        <v>100</v>
      </c>
    </row>
    <row r="142" spans="1:9" s="81" customFormat="1" ht="22.5">
      <c r="A142" s="113" t="s">
        <v>283</v>
      </c>
      <c r="B142" s="92" t="s">
        <v>71</v>
      </c>
      <c r="C142" s="92" t="s">
        <v>14</v>
      </c>
      <c r="D142" s="92" t="s">
        <v>64</v>
      </c>
      <c r="E142" s="92" t="s">
        <v>284</v>
      </c>
      <c r="F142" s="92" t="s">
        <v>71</v>
      </c>
      <c r="G142" s="93">
        <v>45977</v>
      </c>
      <c r="H142" s="93">
        <v>45977</v>
      </c>
      <c r="I142" s="93">
        <f t="shared" si="4"/>
        <v>100</v>
      </c>
    </row>
    <row r="143" spans="1:9" s="81" customFormat="1" ht="56.25">
      <c r="A143" s="113" t="s">
        <v>168</v>
      </c>
      <c r="B143" s="92" t="s">
        <v>71</v>
      </c>
      <c r="C143" s="92" t="s">
        <v>14</v>
      </c>
      <c r="D143" s="92" t="s">
        <v>64</v>
      </c>
      <c r="E143" s="92" t="s">
        <v>284</v>
      </c>
      <c r="F143" s="92" t="s">
        <v>188</v>
      </c>
      <c r="G143" s="93">
        <v>45977</v>
      </c>
      <c r="H143" s="93">
        <v>45977</v>
      </c>
      <c r="I143" s="93">
        <f t="shared" si="4"/>
        <v>100</v>
      </c>
    </row>
    <row r="144" spans="1:9" s="81" customFormat="1" ht="22.5">
      <c r="A144" s="113" t="s">
        <v>122</v>
      </c>
      <c r="B144" s="92" t="s">
        <v>71</v>
      </c>
      <c r="C144" s="92" t="s">
        <v>14</v>
      </c>
      <c r="D144" s="92" t="s">
        <v>64</v>
      </c>
      <c r="E144" s="92" t="s">
        <v>284</v>
      </c>
      <c r="F144" s="92" t="s">
        <v>189</v>
      </c>
      <c r="G144" s="93">
        <v>45977</v>
      </c>
      <c r="H144" s="93">
        <v>45977</v>
      </c>
      <c r="I144" s="93">
        <f t="shared" si="4"/>
        <v>100</v>
      </c>
    </row>
    <row r="145" spans="1:9" s="81" customFormat="1" ht="12">
      <c r="A145" s="113" t="s">
        <v>207</v>
      </c>
      <c r="B145" s="92" t="s">
        <v>71</v>
      </c>
      <c r="C145" s="92" t="s">
        <v>14</v>
      </c>
      <c r="D145" s="92" t="s">
        <v>64</v>
      </c>
      <c r="E145" s="92" t="s">
        <v>284</v>
      </c>
      <c r="F145" s="92" t="s">
        <v>282</v>
      </c>
      <c r="G145" s="93">
        <v>45977</v>
      </c>
      <c r="H145" s="93">
        <v>45977</v>
      </c>
      <c r="I145" s="93">
        <f t="shared" si="4"/>
        <v>100</v>
      </c>
    </row>
    <row r="146" spans="1:9" s="81" customFormat="1" ht="22.5">
      <c r="A146" s="113" t="s">
        <v>285</v>
      </c>
      <c r="B146" s="92" t="s">
        <v>71</v>
      </c>
      <c r="C146" s="92" t="s">
        <v>14</v>
      </c>
      <c r="D146" s="92" t="s">
        <v>64</v>
      </c>
      <c r="E146" s="92" t="s">
        <v>286</v>
      </c>
      <c r="F146" s="92" t="s">
        <v>71</v>
      </c>
      <c r="G146" s="93">
        <v>5637.5</v>
      </c>
      <c r="H146" s="93">
        <v>5637.5</v>
      </c>
      <c r="I146" s="93">
        <f t="shared" si="4"/>
        <v>100</v>
      </c>
    </row>
    <row r="147" spans="1:9" s="81" customFormat="1" ht="56.25">
      <c r="A147" s="113" t="s">
        <v>168</v>
      </c>
      <c r="B147" s="92" t="s">
        <v>71</v>
      </c>
      <c r="C147" s="92" t="s">
        <v>14</v>
      </c>
      <c r="D147" s="92" t="s">
        <v>64</v>
      </c>
      <c r="E147" s="92" t="s">
        <v>286</v>
      </c>
      <c r="F147" s="92" t="s">
        <v>188</v>
      </c>
      <c r="G147" s="93">
        <v>4677.38</v>
      </c>
      <c r="H147" s="93">
        <v>4677.38</v>
      </c>
      <c r="I147" s="93">
        <f t="shared" si="4"/>
        <v>100</v>
      </c>
    </row>
    <row r="148" spans="1:9" s="81" customFormat="1" ht="22.5">
      <c r="A148" s="113" t="s">
        <v>122</v>
      </c>
      <c r="B148" s="92" t="s">
        <v>71</v>
      </c>
      <c r="C148" s="92" t="s">
        <v>14</v>
      </c>
      <c r="D148" s="92" t="s">
        <v>64</v>
      </c>
      <c r="E148" s="92" t="s">
        <v>286</v>
      </c>
      <c r="F148" s="92" t="s">
        <v>189</v>
      </c>
      <c r="G148" s="93">
        <v>4677.38</v>
      </c>
      <c r="H148" s="93">
        <v>4677.38</v>
      </c>
      <c r="I148" s="93">
        <f t="shared" si="4"/>
        <v>100</v>
      </c>
    </row>
    <row r="149" spans="1:9" s="81" customFormat="1" ht="45">
      <c r="A149" s="113" t="s">
        <v>281</v>
      </c>
      <c r="B149" s="92" t="s">
        <v>71</v>
      </c>
      <c r="C149" s="92" t="s">
        <v>14</v>
      </c>
      <c r="D149" s="92" t="s">
        <v>64</v>
      </c>
      <c r="E149" s="92" t="s">
        <v>286</v>
      </c>
      <c r="F149" s="92" t="s">
        <v>282</v>
      </c>
      <c r="G149" s="93">
        <v>4677.38</v>
      </c>
      <c r="H149" s="93">
        <v>4677.38</v>
      </c>
      <c r="I149" s="93">
        <f t="shared" si="4"/>
        <v>100</v>
      </c>
    </row>
    <row r="150" spans="1:9" s="81" customFormat="1" ht="22.5">
      <c r="A150" s="113" t="s">
        <v>120</v>
      </c>
      <c r="B150" s="92" t="s">
        <v>71</v>
      </c>
      <c r="C150" s="92" t="s">
        <v>14</v>
      </c>
      <c r="D150" s="92" t="s">
        <v>64</v>
      </c>
      <c r="E150" s="92" t="s">
        <v>286</v>
      </c>
      <c r="F150" s="92" t="s">
        <v>213</v>
      </c>
      <c r="G150" s="93">
        <v>960.12</v>
      </c>
      <c r="H150" s="93">
        <v>960.12</v>
      </c>
      <c r="I150" s="93">
        <f t="shared" si="4"/>
        <v>100</v>
      </c>
    </row>
    <row r="151" spans="1:9" s="81" customFormat="1" ht="22.5">
      <c r="A151" s="113" t="s">
        <v>164</v>
      </c>
      <c r="B151" s="92" t="s">
        <v>71</v>
      </c>
      <c r="C151" s="92" t="s">
        <v>14</v>
      </c>
      <c r="D151" s="92" t="s">
        <v>64</v>
      </c>
      <c r="E151" s="92" t="s">
        <v>286</v>
      </c>
      <c r="F151" s="92" t="s">
        <v>214</v>
      </c>
      <c r="G151" s="93">
        <v>960.12</v>
      </c>
      <c r="H151" s="93">
        <v>960.12</v>
      </c>
      <c r="I151" s="93">
        <f t="shared" si="4"/>
        <v>100</v>
      </c>
    </row>
    <row r="152" spans="1:9" s="81" customFormat="1" ht="12">
      <c r="A152" s="113" t="s">
        <v>165</v>
      </c>
      <c r="B152" s="92" t="s">
        <v>71</v>
      </c>
      <c r="C152" s="92" t="s">
        <v>14</v>
      </c>
      <c r="D152" s="92" t="s">
        <v>64</v>
      </c>
      <c r="E152" s="92" t="s">
        <v>286</v>
      </c>
      <c r="F152" s="92" t="s">
        <v>216</v>
      </c>
      <c r="G152" s="93">
        <v>960.12</v>
      </c>
      <c r="H152" s="93">
        <v>960.12</v>
      </c>
      <c r="I152" s="93">
        <f t="shared" si="4"/>
        <v>100</v>
      </c>
    </row>
    <row r="153" spans="1:9" s="81" customFormat="1" ht="12">
      <c r="A153" s="114" t="s">
        <v>163</v>
      </c>
      <c r="B153" s="94" t="s">
        <v>71</v>
      </c>
      <c r="C153" s="94" t="s">
        <v>16</v>
      </c>
      <c r="D153" s="94" t="s">
        <v>156</v>
      </c>
      <c r="E153" s="94" t="s">
        <v>184</v>
      </c>
      <c r="F153" s="94" t="s">
        <v>71</v>
      </c>
      <c r="G153" s="95">
        <v>13038702.13</v>
      </c>
      <c r="H153" s="95">
        <v>12974711.51</v>
      </c>
      <c r="I153" s="95">
        <f t="shared" si="4"/>
        <v>99.5092255397662</v>
      </c>
    </row>
    <row r="154" spans="1:9" s="81" customFormat="1" ht="12">
      <c r="A154" s="114" t="s">
        <v>42</v>
      </c>
      <c r="B154" s="94" t="s">
        <v>71</v>
      </c>
      <c r="C154" s="94" t="s">
        <v>16</v>
      </c>
      <c r="D154" s="94" t="s">
        <v>13</v>
      </c>
      <c r="E154" s="94" t="s">
        <v>184</v>
      </c>
      <c r="F154" s="94" t="s">
        <v>71</v>
      </c>
      <c r="G154" s="95">
        <v>3205512.36</v>
      </c>
      <c r="H154" s="95">
        <v>3205512.36</v>
      </c>
      <c r="I154" s="95">
        <f t="shared" si="4"/>
        <v>100</v>
      </c>
    </row>
    <row r="155" spans="1:9" s="81" customFormat="1" ht="45">
      <c r="A155" s="113" t="s">
        <v>235</v>
      </c>
      <c r="B155" s="92" t="s">
        <v>71</v>
      </c>
      <c r="C155" s="92" t="s">
        <v>16</v>
      </c>
      <c r="D155" s="92" t="s">
        <v>13</v>
      </c>
      <c r="E155" s="92" t="s">
        <v>236</v>
      </c>
      <c r="F155" s="92" t="s">
        <v>71</v>
      </c>
      <c r="G155" s="93">
        <v>3205512.36</v>
      </c>
      <c r="H155" s="93">
        <v>3205512.36</v>
      </c>
      <c r="I155" s="93">
        <f t="shared" si="4"/>
        <v>100</v>
      </c>
    </row>
    <row r="156" spans="1:9" s="81" customFormat="1" ht="33.75">
      <c r="A156" s="113" t="s">
        <v>287</v>
      </c>
      <c r="B156" s="92" t="s">
        <v>71</v>
      </c>
      <c r="C156" s="92" t="s">
        <v>16</v>
      </c>
      <c r="D156" s="92" t="s">
        <v>13</v>
      </c>
      <c r="E156" s="92" t="s">
        <v>288</v>
      </c>
      <c r="F156" s="92" t="s">
        <v>71</v>
      </c>
      <c r="G156" s="93">
        <v>3205512.36</v>
      </c>
      <c r="H156" s="93">
        <v>3205512.36</v>
      </c>
      <c r="I156" s="93">
        <f t="shared" si="4"/>
        <v>100</v>
      </c>
    </row>
    <row r="157" spans="1:9" s="81" customFormat="1" ht="22.5">
      <c r="A157" s="113" t="s">
        <v>289</v>
      </c>
      <c r="B157" s="92" t="s">
        <v>71</v>
      </c>
      <c r="C157" s="92" t="s">
        <v>16</v>
      </c>
      <c r="D157" s="92" t="s">
        <v>13</v>
      </c>
      <c r="E157" s="92" t="s">
        <v>290</v>
      </c>
      <c r="F157" s="92" t="s">
        <v>71</v>
      </c>
      <c r="G157" s="93">
        <v>1336845.73</v>
      </c>
      <c r="H157" s="93">
        <v>1336845.73</v>
      </c>
      <c r="I157" s="93">
        <f t="shared" si="4"/>
        <v>100</v>
      </c>
    </row>
    <row r="158" spans="1:9" s="81" customFormat="1" ht="56.25">
      <c r="A158" s="113" t="s">
        <v>168</v>
      </c>
      <c r="B158" s="92" t="s">
        <v>71</v>
      </c>
      <c r="C158" s="92" t="s">
        <v>16</v>
      </c>
      <c r="D158" s="92" t="s">
        <v>13</v>
      </c>
      <c r="E158" s="92" t="s">
        <v>290</v>
      </c>
      <c r="F158" s="92" t="s">
        <v>188</v>
      </c>
      <c r="G158" s="93">
        <v>1336845.73</v>
      </c>
      <c r="H158" s="93">
        <v>1336845.73</v>
      </c>
      <c r="I158" s="93">
        <f t="shared" si="4"/>
        <v>100</v>
      </c>
    </row>
    <row r="159" spans="1:9" s="81" customFormat="1" ht="12">
      <c r="A159" s="113" t="s">
        <v>241</v>
      </c>
      <c r="B159" s="92" t="s">
        <v>71</v>
      </c>
      <c r="C159" s="92" t="s">
        <v>16</v>
      </c>
      <c r="D159" s="92" t="s">
        <v>13</v>
      </c>
      <c r="E159" s="92" t="s">
        <v>290</v>
      </c>
      <c r="F159" s="92" t="s">
        <v>242</v>
      </c>
      <c r="G159" s="93">
        <v>1336845.73</v>
      </c>
      <c r="H159" s="93">
        <v>1336845.73</v>
      </c>
      <c r="I159" s="93">
        <f t="shared" si="4"/>
        <v>100</v>
      </c>
    </row>
    <row r="160" spans="1:9" s="81" customFormat="1" ht="12">
      <c r="A160" s="113" t="s">
        <v>162</v>
      </c>
      <c r="B160" s="92" t="s">
        <v>71</v>
      </c>
      <c r="C160" s="92" t="s">
        <v>16</v>
      </c>
      <c r="D160" s="92" t="s">
        <v>13</v>
      </c>
      <c r="E160" s="92" t="s">
        <v>290</v>
      </c>
      <c r="F160" s="92" t="s">
        <v>243</v>
      </c>
      <c r="G160" s="93">
        <v>1004228.21</v>
      </c>
      <c r="H160" s="93">
        <v>1004228.21</v>
      </c>
      <c r="I160" s="93">
        <f t="shared" si="4"/>
        <v>100</v>
      </c>
    </row>
    <row r="161" spans="1:9" s="81" customFormat="1" ht="33.75">
      <c r="A161" s="113" t="s">
        <v>246</v>
      </c>
      <c r="B161" s="92" t="s">
        <v>71</v>
      </c>
      <c r="C161" s="92" t="s">
        <v>16</v>
      </c>
      <c r="D161" s="92" t="s">
        <v>13</v>
      </c>
      <c r="E161" s="92" t="s">
        <v>290</v>
      </c>
      <c r="F161" s="92" t="s">
        <v>247</v>
      </c>
      <c r="G161" s="93">
        <v>332617.52</v>
      </c>
      <c r="H161" s="93">
        <v>332617.52</v>
      </c>
      <c r="I161" s="93">
        <f t="shared" si="4"/>
        <v>100</v>
      </c>
    </row>
    <row r="162" spans="1:9" s="81" customFormat="1" ht="22.5">
      <c r="A162" s="113" t="s">
        <v>291</v>
      </c>
      <c r="B162" s="92" t="s">
        <v>71</v>
      </c>
      <c r="C162" s="92" t="s">
        <v>16</v>
      </c>
      <c r="D162" s="92" t="s">
        <v>13</v>
      </c>
      <c r="E162" s="92" t="s">
        <v>292</v>
      </c>
      <c r="F162" s="92" t="s">
        <v>71</v>
      </c>
      <c r="G162" s="93">
        <v>1868666.63</v>
      </c>
      <c r="H162" s="93">
        <v>1868666.63</v>
      </c>
      <c r="I162" s="93">
        <f t="shared" si="4"/>
        <v>100</v>
      </c>
    </row>
    <row r="163" spans="1:9" s="81" customFormat="1" ht="56.25">
      <c r="A163" s="113" t="s">
        <v>168</v>
      </c>
      <c r="B163" s="92" t="s">
        <v>71</v>
      </c>
      <c r="C163" s="92" t="s">
        <v>16</v>
      </c>
      <c r="D163" s="92" t="s">
        <v>13</v>
      </c>
      <c r="E163" s="92" t="s">
        <v>292</v>
      </c>
      <c r="F163" s="92" t="s">
        <v>188</v>
      </c>
      <c r="G163" s="93">
        <v>1868666.63</v>
      </c>
      <c r="H163" s="93">
        <v>1868666.63</v>
      </c>
      <c r="I163" s="93">
        <f t="shared" si="4"/>
        <v>100</v>
      </c>
    </row>
    <row r="164" spans="1:9" s="81" customFormat="1" ht="12">
      <c r="A164" s="113" t="s">
        <v>241</v>
      </c>
      <c r="B164" s="92" t="s">
        <v>71</v>
      </c>
      <c r="C164" s="92" t="s">
        <v>16</v>
      </c>
      <c r="D164" s="92" t="s">
        <v>13</v>
      </c>
      <c r="E164" s="92" t="s">
        <v>292</v>
      </c>
      <c r="F164" s="92" t="s">
        <v>242</v>
      </c>
      <c r="G164" s="93">
        <v>1868666.63</v>
      </c>
      <c r="H164" s="93">
        <v>1868666.63</v>
      </c>
      <c r="I164" s="93">
        <f t="shared" si="4"/>
        <v>100</v>
      </c>
    </row>
    <row r="165" spans="1:9" s="81" customFormat="1" ht="12">
      <c r="A165" s="113" t="s">
        <v>162</v>
      </c>
      <c r="B165" s="92" t="s">
        <v>71</v>
      </c>
      <c r="C165" s="92" t="s">
        <v>16</v>
      </c>
      <c r="D165" s="92" t="s">
        <v>13</v>
      </c>
      <c r="E165" s="92" t="s">
        <v>292</v>
      </c>
      <c r="F165" s="92" t="s">
        <v>243</v>
      </c>
      <c r="G165" s="93">
        <v>1454188.75</v>
      </c>
      <c r="H165" s="93">
        <v>1454188.75</v>
      </c>
      <c r="I165" s="93">
        <f t="shared" si="4"/>
        <v>100</v>
      </c>
    </row>
    <row r="166" spans="1:9" s="81" customFormat="1" ht="33.75">
      <c r="A166" s="113" t="s">
        <v>246</v>
      </c>
      <c r="B166" s="92" t="s">
        <v>71</v>
      </c>
      <c r="C166" s="92" t="s">
        <v>16</v>
      </c>
      <c r="D166" s="92" t="s">
        <v>13</v>
      </c>
      <c r="E166" s="92" t="s">
        <v>292</v>
      </c>
      <c r="F166" s="92" t="s">
        <v>247</v>
      </c>
      <c r="G166" s="93">
        <v>414477.88</v>
      </c>
      <c r="H166" s="93">
        <v>414477.88</v>
      </c>
      <c r="I166" s="93">
        <f t="shared" si="4"/>
        <v>100</v>
      </c>
    </row>
    <row r="167" spans="1:9" s="81" customFormat="1" ht="12">
      <c r="A167" s="114" t="s">
        <v>181</v>
      </c>
      <c r="B167" s="94" t="s">
        <v>71</v>
      </c>
      <c r="C167" s="94" t="s">
        <v>16</v>
      </c>
      <c r="D167" s="94" t="s">
        <v>17</v>
      </c>
      <c r="E167" s="94" t="s">
        <v>184</v>
      </c>
      <c r="F167" s="94" t="s">
        <v>71</v>
      </c>
      <c r="G167" s="95">
        <v>60142.38</v>
      </c>
      <c r="H167" s="95">
        <v>60142.38</v>
      </c>
      <c r="I167" s="95">
        <f t="shared" si="4"/>
        <v>100</v>
      </c>
    </row>
    <row r="168" spans="1:9" s="81" customFormat="1" ht="45">
      <c r="A168" s="113" t="s">
        <v>293</v>
      </c>
      <c r="B168" s="92" t="s">
        <v>71</v>
      </c>
      <c r="C168" s="92" t="s">
        <v>16</v>
      </c>
      <c r="D168" s="92" t="s">
        <v>17</v>
      </c>
      <c r="E168" s="92" t="s">
        <v>157</v>
      </c>
      <c r="F168" s="92" t="s">
        <v>71</v>
      </c>
      <c r="G168" s="93">
        <v>60000</v>
      </c>
      <c r="H168" s="93">
        <v>60000</v>
      </c>
      <c r="I168" s="93">
        <f t="shared" si="4"/>
        <v>100</v>
      </c>
    </row>
    <row r="169" spans="1:9" s="84" customFormat="1" ht="12">
      <c r="A169" s="113" t="s">
        <v>294</v>
      </c>
      <c r="B169" s="92" t="s">
        <v>71</v>
      </c>
      <c r="C169" s="92" t="s">
        <v>16</v>
      </c>
      <c r="D169" s="92" t="s">
        <v>17</v>
      </c>
      <c r="E169" s="92" t="s">
        <v>295</v>
      </c>
      <c r="F169" s="92" t="s">
        <v>71</v>
      </c>
      <c r="G169" s="93">
        <v>60000</v>
      </c>
      <c r="H169" s="93">
        <v>60000</v>
      </c>
      <c r="I169" s="93">
        <f t="shared" si="4"/>
        <v>100</v>
      </c>
    </row>
    <row r="170" spans="1:9" s="84" customFormat="1" ht="45">
      <c r="A170" s="113" t="s">
        <v>296</v>
      </c>
      <c r="B170" s="92" t="s">
        <v>71</v>
      </c>
      <c r="C170" s="92" t="s">
        <v>16</v>
      </c>
      <c r="D170" s="92" t="s">
        <v>17</v>
      </c>
      <c r="E170" s="92" t="s">
        <v>297</v>
      </c>
      <c r="F170" s="92" t="s">
        <v>71</v>
      </c>
      <c r="G170" s="93">
        <v>2904.77</v>
      </c>
      <c r="H170" s="93">
        <v>2904.77</v>
      </c>
      <c r="I170" s="93">
        <f t="shared" si="4"/>
        <v>100</v>
      </c>
    </row>
    <row r="171" spans="1:9" s="84" customFormat="1" ht="22.5">
      <c r="A171" s="113" t="s">
        <v>120</v>
      </c>
      <c r="B171" s="92" t="s">
        <v>71</v>
      </c>
      <c r="C171" s="92" t="s">
        <v>16</v>
      </c>
      <c r="D171" s="92" t="s">
        <v>17</v>
      </c>
      <c r="E171" s="92" t="s">
        <v>297</v>
      </c>
      <c r="F171" s="92" t="s">
        <v>213</v>
      </c>
      <c r="G171" s="93">
        <v>2904.77</v>
      </c>
      <c r="H171" s="93">
        <v>2904.77</v>
      </c>
      <c r="I171" s="93">
        <f t="shared" si="4"/>
        <v>100</v>
      </c>
    </row>
    <row r="172" spans="1:9" s="84" customFormat="1" ht="22.5">
      <c r="A172" s="113" t="s">
        <v>164</v>
      </c>
      <c r="B172" s="92" t="s">
        <v>71</v>
      </c>
      <c r="C172" s="92" t="s">
        <v>16</v>
      </c>
      <c r="D172" s="92" t="s">
        <v>17</v>
      </c>
      <c r="E172" s="92" t="s">
        <v>297</v>
      </c>
      <c r="F172" s="92" t="s">
        <v>214</v>
      </c>
      <c r="G172" s="93">
        <v>2904.77</v>
      </c>
      <c r="H172" s="93">
        <v>2904.77</v>
      </c>
      <c r="I172" s="93">
        <f aca="true" t="shared" si="5" ref="I172:I204">H172/G172*100</f>
        <v>100</v>
      </c>
    </row>
    <row r="173" spans="1:9" s="84" customFormat="1" ht="12">
      <c r="A173" s="113" t="s">
        <v>165</v>
      </c>
      <c r="B173" s="92" t="s">
        <v>71</v>
      </c>
      <c r="C173" s="92" t="s">
        <v>16</v>
      </c>
      <c r="D173" s="92" t="s">
        <v>17</v>
      </c>
      <c r="E173" s="92" t="s">
        <v>297</v>
      </c>
      <c r="F173" s="92" t="s">
        <v>216</v>
      </c>
      <c r="G173" s="93">
        <v>2904.77</v>
      </c>
      <c r="H173" s="93">
        <v>2904.77</v>
      </c>
      <c r="I173" s="93">
        <f t="shared" si="5"/>
        <v>100</v>
      </c>
    </row>
    <row r="174" spans="1:9" s="84" customFormat="1" ht="45">
      <c r="A174" s="113" t="s">
        <v>298</v>
      </c>
      <c r="B174" s="92" t="s">
        <v>71</v>
      </c>
      <c r="C174" s="92" t="s">
        <v>16</v>
      </c>
      <c r="D174" s="92" t="s">
        <v>17</v>
      </c>
      <c r="E174" s="92" t="s">
        <v>299</v>
      </c>
      <c r="F174" s="92" t="s">
        <v>71</v>
      </c>
      <c r="G174" s="93">
        <v>14095.23</v>
      </c>
      <c r="H174" s="93">
        <v>14095.23</v>
      </c>
      <c r="I174" s="93">
        <f t="shared" si="5"/>
        <v>100</v>
      </c>
    </row>
    <row r="175" spans="1:9" s="81" customFormat="1" ht="22.5">
      <c r="A175" s="113" t="s">
        <v>120</v>
      </c>
      <c r="B175" s="92" t="s">
        <v>71</v>
      </c>
      <c r="C175" s="92" t="s">
        <v>16</v>
      </c>
      <c r="D175" s="92" t="s">
        <v>17</v>
      </c>
      <c r="E175" s="92" t="s">
        <v>299</v>
      </c>
      <c r="F175" s="92" t="s">
        <v>213</v>
      </c>
      <c r="G175" s="93">
        <v>14095.23</v>
      </c>
      <c r="H175" s="93">
        <v>14095.23</v>
      </c>
      <c r="I175" s="93">
        <f t="shared" si="5"/>
        <v>100</v>
      </c>
    </row>
    <row r="176" spans="1:9" s="81" customFormat="1" ht="22.5">
      <c r="A176" s="113" t="s">
        <v>164</v>
      </c>
      <c r="B176" s="92" t="s">
        <v>71</v>
      </c>
      <c r="C176" s="92" t="s">
        <v>16</v>
      </c>
      <c r="D176" s="92" t="s">
        <v>17</v>
      </c>
      <c r="E176" s="92" t="s">
        <v>299</v>
      </c>
      <c r="F176" s="92" t="s">
        <v>214</v>
      </c>
      <c r="G176" s="93">
        <v>14095.23</v>
      </c>
      <c r="H176" s="93">
        <v>14095.23</v>
      </c>
      <c r="I176" s="93">
        <f t="shared" si="5"/>
        <v>100</v>
      </c>
    </row>
    <row r="177" spans="1:9" s="81" customFormat="1" ht="12">
      <c r="A177" s="113" t="s">
        <v>165</v>
      </c>
      <c r="B177" s="92" t="s">
        <v>71</v>
      </c>
      <c r="C177" s="92" t="s">
        <v>16</v>
      </c>
      <c r="D177" s="92" t="s">
        <v>17</v>
      </c>
      <c r="E177" s="92" t="s">
        <v>299</v>
      </c>
      <c r="F177" s="92" t="s">
        <v>216</v>
      </c>
      <c r="G177" s="93">
        <v>14095.23</v>
      </c>
      <c r="H177" s="93">
        <v>14095.23</v>
      </c>
      <c r="I177" s="93">
        <f t="shared" si="5"/>
        <v>100</v>
      </c>
    </row>
    <row r="178" spans="1:9" s="81" customFormat="1" ht="45">
      <c r="A178" s="113" t="s">
        <v>300</v>
      </c>
      <c r="B178" s="92" t="s">
        <v>71</v>
      </c>
      <c r="C178" s="92" t="s">
        <v>16</v>
      </c>
      <c r="D178" s="92" t="s">
        <v>17</v>
      </c>
      <c r="E178" s="92" t="s">
        <v>301</v>
      </c>
      <c r="F178" s="92" t="s">
        <v>71</v>
      </c>
      <c r="G178" s="93">
        <v>43000</v>
      </c>
      <c r="H178" s="93">
        <v>43000</v>
      </c>
      <c r="I178" s="93">
        <f t="shared" si="5"/>
        <v>100</v>
      </c>
    </row>
    <row r="179" spans="1:9" s="81" customFormat="1" ht="22.5">
      <c r="A179" s="113" t="s">
        <v>120</v>
      </c>
      <c r="B179" s="92" t="s">
        <v>71</v>
      </c>
      <c r="C179" s="92" t="s">
        <v>16</v>
      </c>
      <c r="D179" s="92" t="s">
        <v>17</v>
      </c>
      <c r="E179" s="92" t="s">
        <v>301</v>
      </c>
      <c r="F179" s="92" t="s">
        <v>213</v>
      </c>
      <c r="G179" s="93">
        <v>43000</v>
      </c>
      <c r="H179" s="93">
        <v>43000</v>
      </c>
      <c r="I179" s="93">
        <f t="shared" si="5"/>
        <v>100</v>
      </c>
    </row>
    <row r="180" spans="1:9" s="81" customFormat="1" ht="22.5">
      <c r="A180" s="113" t="s">
        <v>164</v>
      </c>
      <c r="B180" s="92" t="s">
        <v>71</v>
      </c>
      <c r="C180" s="92" t="s">
        <v>16</v>
      </c>
      <c r="D180" s="92" t="s">
        <v>17</v>
      </c>
      <c r="E180" s="92" t="s">
        <v>301</v>
      </c>
      <c r="F180" s="92" t="s">
        <v>214</v>
      </c>
      <c r="G180" s="93">
        <v>43000</v>
      </c>
      <c r="H180" s="93">
        <v>43000</v>
      </c>
      <c r="I180" s="93">
        <f t="shared" si="5"/>
        <v>100</v>
      </c>
    </row>
    <row r="181" spans="1:9" s="81" customFormat="1" ht="12">
      <c r="A181" s="113" t="s">
        <v>165</v>
      </c>
      <c r="B181" s="92" t="s">
        <v>71</v>
      </c>
      <c r="C181" s="92" t="s">
        <v>16</v>
      </c>
      <c r="D181" s="92" t="s">
        <v>17</v>
      </c>
      <c r="E181" s="92" t="s">
        <v>301</v>
      </c>
      <c r="F181" s="92" t="s">
        <v>216</v>
      </c>
      <c r="G181" s="93">
        <v>43000</v>
      </c>
      <c r="H181" s="93">
        <v>43000</v>
      </c>
      <c r="I181" s="93">
        <f t="shared" si="5"/>
        <v>100</v>
      </c>
    </row>
    <row r="182" spans="1:9" s="81" customFormat="1" ht="33.75">
      <c r="A182" s="113" t="s">
        <v>185</v>
      </c>
      <c r="B182" s="92" t="s">
        <v>71</v>
      </c>
      <c r="C182" s="92" t="s">
        <v>16</v>
      </c>
      <c r="D182" s="92" t="s">
        <v>17</v>
      </c>
      <c r="E182" s="92" t="s">
        <v>131</v>
      </c>
      <c r="F182" s="92" t="s">
        <v>71</v>
      </c>
      <c r="G182" s="93">
        <v>142.38</v>
      </c>
      <c r="H182" s="93">
        <v>142.38</v>
      </c>
      <c r="I182" s="93">
        <f t="shared" si="5"/>
        <v>100</v>
      </c>
    </row>
    <row r="183" spans="1:9" s="81" customFormat="1" ht="45">
      <c r="A183" s="113" t="s">
        <v>186</v>
      </c>
      <c r="B183" s="92" t="s">
        <v>71</v>
      </c>
      <c r="C183" s="92" t="s">
        <v>16</v>
      </c>
      <c r="D183" s="92" t="s">
        <v>17</v>
      </c>
      <c r="E183" s="92" t="s">
        <v>132</v>
      </c>
      <c r="F183" s="92" t="s">
        <v>71</v>
      </c>
      <c r="G183" s="93">
        <v>142.38</v>
      </c>
      <c r="H183" s="93">
        <v>142.38</v>
      </c>
      <c r="I183" s="93">
        <f t="shared" si="5"/>
        <v>100</v>
      </c>
    </row>
    <row r="184" spans="1:9" s="84" customFormat="1" ht="22.5">
      <c r="A184" s="113" t="s">
        <v>302</v>
      </c>
      <c r="B184" s="92" t="s">
        <v>71</v>
      </c>
      <c r="C184" s="92" t="s">
        <v>16</v>
      </c>
      <c r="D184" s="92" t="s">
        <v>17</v>
      </c>
      <c r="E184" s="92" t="s">
        <v>303</v>
      </c>
      <c r="F184" s="92" t="s">
        <v>71</v>
      </c>
      <c r="G184" s="93">
        <v>142.38</v>
      </c>
      <c r="H184" s="93">
        <v>142.38</v>
      </c>
      <c r="I184" s="93">
        <f t="shared" si="5"/>
        <v>100</v>
      </c>
    </row>
    <row r="185" spans="1:9" s="84" customFormat="1" ht="56.25">
      <c r="A185" s="113" t="s">
        <v>168</v>
      </c>
      <c r="B185" s="92" t="s">
        <v>71</v>
      </c>
      <c r="C185" s="92" t="s">
        <v>16</v>
      </c>
      <c r="D185" s="92" t="s">
        <v>17</v>
      </c>
      <c r="E185" s="92" t="s">
        <v>303</v>
      </c>
      <c r="F185" s="92" t="s">
        <v>188</v>
      </c>
      <c r="G185" s="93">
        <v>142.38</v>
      </c>
      <c r="H185" s="93">
        <v>142.38</v>
      </c>
      <c r="I185" s="93">
        <f t="shared" si="5"/>
        <v>100</v>
      </c>
    </row>
    <row r="186" spans="1:9" s="81" customFormat="1" ht="22.5">
      <c r="A186" s="113" t="s">
        <v>122</v>
      </c>
      <c r="B186" s="92" t="s">
        <v>71</v>
      </c>
      <c r="C186" s="92" t="s">
        <v>16</v>
      </c>
      <c r="D186" s="92" t="s">
        <v>17</v>
      </c>
      <c r="E186" s="92" t="s">
        <v>303</v>
      </c>
      <c r="F186" s="92" t="s">
        <v>189</v>
      </c>
      <c r="G186" s="93">
        <v>142.38</v>
      </c>
      <c r="H186" s="93">
        <v>142.38</v>
      </c>
      <c r="I186" s="93">
        <f t="shared" si="5"/>
        <v>100</v>
      </c>
    </row>
    <row r="187" spans="1:9" s="81" customFormat="1" ht="22.5">
      <c r="A187" s="113" t="s">
        <v>190</v>
      </c>
      <c r="B187" s="92" t="s">
        <v>71</v>
      </c>
      <c r="C187" s="92" t="s">
        <v>16</v>
      </c>
      <c r="D187" s="92" t="s">
        <v>17</v>
      </c>
      <c r="E187" s="92" t="s">
        <v>303</v>
      </c>
      <c r="F187" s="92" t="s">
        <v>191</v>
      </c>
      <c r="G187" s="93">
        <v>109.35</v>
      </c>
      <c r="H187" s="93">
        <v>109.35</v>
      </c>
      <c r="I187" s="93">
        <f t="shared" si="5"/>
        <v>100</v>
      </c>
    </row>
    <row r="188" spans="1:9" s="81" customFormat="1" ht="45">
      <c r="A188" s="113" t="s">
        <v>118</v>
      </c>
      <c r="B188" s="92" t="s">
        <v>71</v>
      </c>
      <c r="C188" s="92" t="s">
        <v>16</v>
      </c>
      <c r="D188" s="92" t="s">
        <v>17</v>
      </c>
      <c r="E188" s="92" t="s">
        <v>303</v>
      </c>
      <c r="F188" s="92" t="s">
        <v>192</v>
      </c>
      <c r="G188" s="93">
        <v>33.03</v>
      </c>
      <c r="H188" s="93">
        <v>33.03</v>
      </c>
      <c r="I188" s="93">
        <f t="shared" si="5"/>
        <v>100</v>
      </c>
    </row>
    <row r="189" spans="1:9" s="81" customFormat="1" ht="12">
      <c r="A189" s="114" t="s">
        <v>67</v>
      </c>
      <c r="B189" s="94" t="s">
        <v>71</v>
      </c>
      <c r="C189" s="94" t="s">
        <v>16</v>
      </c>
      <c r="D189" s="94" t="s">
        <v>21</v>
      </c>
      <c r="E189" s="94" t="s">
        <v>184</v>
      </c>
      <c r="F189" s="94" t="s">
        <v>71</v>
      </c>
      <c r="G189" s="95">
        <v>9576613.08</v>
      </c>
      <c r="H189" s="95">
        <v>9512652.46</v>
      </c>
      <c r="I189" s="95">
        <f t="shared" si="5"/>
        <v>99.3321164855916</v>
      </c>
    </row>
    <row r="190" spans="1:9" s="81" customFormat="1" ht="45">
      <c r="A190" s="113" t="s">
        <v>304</v>
      </c>
      <c r="B190" s="92" t="s">
        <v>71</v>
      </c>
      <c r="C190" s="92" t="s">
        <v>16</v>
      </c>
      <c r="D190" s="92" t="s">
        <v>21</v>
      </c>
      <c r="E190" s="92" t="s">
        <v>129</v>
      </c>
      <c r="F190" s="92" t="s">
        <v>71</v>
      </c>
      <c r="G190" s="93">
        <v>9576613.08</v>
      </c>
      <c r="H190" s="93">
        <v>9512652.46</v>
      </c>
      <c r="I190" s="93">
        <f t="shared" si="5"/>
        <v>99.3321164855916</v>
      </c>
    </row>
    <row r="191" spans="1:9" s="81" customFormat="1" ht="22.5">
      <c r="A191" s="113" t="s">
        <v>305</v>
      </c>
      <c r="B191" s="92" t="s">
        <v>71</v>
      </c>
      <c r="C191" s="92" t="s">
        <v>16</v>
      </c>
      <c r="D191" s="92" t="s">
        <v>21</v>
      </c>
      <c r="E191" s="92" t="s">
        <v>306</v>
      </c>
      <c r="F191" s="92" t="s">
        <v>71</v>
      </c>
      <c r="G191" s="93">
        <v>6073450.41</v>
      </c>
      <c r="H191" s="93">
        <v>6073450.41</v>
      </c>
      <c r="I191" s="93">
        <f t="shared" si="5"/>
        <v>100</v>
      </c>
    </row>
    <row r="192" spans="1:9" s="81" customFormat="1" ht="12">
      <c r="A192" s="113" t="s">
        <v>307</v>
      </c>
      <c r="B192" s="92" t="s">
        <v>71</v>
      </c>
      <c r="C192" s="92" t="s">
        <v>16</v>
      </c>
      <c r="D192" s="92" t="s">
        <v>21</v>
      </c>
      <c r="E192" s="92" t="s">
        <v>308</v>
      </c>
      <c r="F192" s="92" t="s">
        <v>71</v>
      </c>
      <c r="G192" s="93">
        <v>5113267.83</v>
      </c>
      <c r="H192" s="93">
        <v>5113267.83</v>
      </c>
      <c r="I192" s="93">
        <f t="shared" si="5"/>
        <v>100</v>
      </c>
    </row>
    <row r="193" spans="1:9" s="81" customFormat="1" ht="22.5">
      <c r="A193" s="113" t="s">
        <v>120</v>
      </c>
      <c r="B193" s="92" t="s">
        <v>71</v>
      </c>
      <c r="C193" s="92" t="s">
        <v>16</v>
      </c>
      <c r="D193" s="92" t="s">
        <v>21</v>
      </c>
      <c r="E193" s="92" t="s">
        <v>308</v>
      </c>
      <c r="F193" s="92" t="s">
        <v>213</v>
      </c>
      <c r="G193" s="93">
        <v>5113267.83</v>
      </c>
      <c r="H193" s="93">
        <v>5113267.83</v>
      </c>
      <c r="I193" s="93">
        <f t="shared" si="5"/>
        <v>100</v>
      </c>
    </row>
    <row r="194" spans="1:9" s="81" customFormat="1" ht="22.5">
      <c r="A194" s="113" t="s">
        <v>164</v>
      </c>
      <c r="B194" s="92" t="s">
        <v>71</v>
      </c>
      <c r="C194" s="92" t="s">
        <v>16</v>
      </c>
      <c r="D194" s="92" t="s">
        <v>21</v>
      </c>
      <c r="E194" s="92" t="s">
        <v>308</v>
      </c>
      <c r="F194" s="92" t="s">
        <v>214</v>
      </c>
      <c r="G194" s="93">
        <v>5113267.83</v>
      </c>
      <c r="H194" s="93">
        <v>5113267.83</v>
      </c>
      <c r="I194" s="93">
        <f t="shared" si="5"/>
        <v>100</v>
      </c>
    </row>
    <row r="195" spans="1:9" s="81" customFormat="1" ht="12">
      <c r="A195" s="113" t="s">
        <v>165</v>
      </c>
      <c r="B195" s="92" t="s">
        <v>71</v>
      </c>
      <c r="C195" s="92" t="s">
        <v>16</v>
      </c>
      <c r="D195" s="92" t="s">
        <v>21</v>
      </c>
      <c r="E195" s="92" t="s">
        <v>308</v>
      </c>
      <c r="F195" s="92" t="s">
        <v>216</v>
      </c>
      <c r="G195" s="93">
        <v>5113267.83</v>
      </c>
      <c r="H195" s="93">
        <v>5113267.83</v>
      </c>
      <c r="I195" s="93">
        <f t="shared" si="5"/>
        <v>100</v>
      </c>
    </row>
    <row r="196" spans="1:9" s="81" customFormat="1" ht="22.5">
      <c r="A196" s="113" t="s">
        <v>309</v>
      </c>
      <c r="B196" s="92" t="s">
        <v>71</v>
      </c>
      <c r="C196" s="92" t="s">
        <v>16</v>
      </c>
      <c r="D196" s="92" t="s">
        <v>21</v>
      </c>
      <c r="E196" s="92" t="s">
        <v>310</v>
      </c>
      <c r="F196" s="92" t="s">
        <v>71</v>
      </c>
      <c r="G196" s="93">
        <v>960182.58</v>
      </c>
      <c r="H196" s="93">
        <v>960182.58</v>
      </c>
      <c r="I196" s="93">
        <f t="shared" si="5"/>
        <v>100</v>
      </c>
    </row>
    <row r="197" spans="1:9" s="81" customFormat="1" ht="22.5">
      <c r="A197" s="113" t="s">
        <v>120</v>
      </c>
      <c r="B197" s="92" t="s">
        <v>71</v>
      </c>
      <c r="C197" s="92" t="s">
        <v>16</v>
      </c>
      <c r="D197" s="92" t="s">
        <v>21</v>
      </c>
      <c r="E197" s="92" t="s">
        <v>310</v>
      </c>
      <c r="F197" s="92" t="s">
        <v>213</v>
      </c>
      <c r="G197" s="93">
        <v>960182.58</v>
      </c>
      <c r="H197" s="93">
        <v>960182.58</v>
      </c>
      <c r="I197" s="93">
        <f t="shared" si="5"/>
        <v>100</v>
      </c>
    </row>
    <row r="198" spans="1:9" s="81" customFormat="1" ht="22.5">
      <c r="A198" s="113" t="s">
        <v>164</v>
      </c>
      <c r="B198" s="92" t="s">
        <v>71</v>
      </c>
      <c r="C198" s="92" t="s">
        <v>16</v>
      </c>
      <c r="D198" s="92" t="s">
        <v>21</v>
      </c>
      <c r="E198" s="92" t="s">
        <v>310</v>
      </c>
      <c r="F198" s="92" t="s">
        <v>214</v>
      </c>
      <c r="G198" s="93">
        <v>960182.58</v>
      </c>
      <c r="H198" s="93">
        <v>960182.58</v>
      </c>
      <c r="I198" s="93">
        <f t="shared" si="5"/>
        <v>100</v>
      </c>
    </row>
    <row r="199" spans="1:9" s="81" customFormat="1" ht="12">
      <c r="A199" s="113" t="s">
        <v>165</v>
      </c>
      <c r="B199" s="92" t="s">
        <v>71</v>
      </c>
      <c r="C199" s="92" t="s">
        <v>16</v>
      </c>
      <c r="D199" s="92" t="s">
        <v>21</v>
      </c>
      <c r="E199" s="92" t="s">
        <v>310</v>
      </c>
      <c r="F199" s="92" t="s">
        <v>216</v>
      </c>
      <c r="G199" s="93">
        <v>960182.58</v>
      </c>
      <c r="H199" s="93">
        <v>960182.58</v>
      </c>
      <c r="I199" s="93">
        <f t="shared" si="5"/>
        <v>100</v>
      </c>
    </row>
    <row r="200" spans="1:9" s="81" customFormat="1" ht="22.5">
      <c r="A200" s="113" t="s">
        <v>311</v>
      </c>
      <c r="B200" s="92" t="s">
        <v>71</v>
      </c>
      <c r="C200" s="92" t="s">
        <v>16</v>
      </c>
      <c r="D200" s="92" t="s">
        <v>21</v>
      </c>
      <c r="E200" s="92" t="s">
        <v>312</v>
      </c>
      <c r="F200" s="92" t="s">
        <v>71</v>
      </c>
      <c r="G200" s="93">
        <v>3503162.67</v>
      </c>
      <c r="H200" s="93">
        <v>3439202.05</v>
      </c>
      <c r="I200" s="93">
        <f t="shared" si="5"/>
        <v>98.17420354048247</v>
      </c>
    </row>
    <row r="201" spans="1:9" s="81" customFormat="1" ht="12">
      <c r="A201" s="113" t="s">
        <v>313</v>
      </c>
      <c r="B201" s="92" t="s">
        <v>71</v>
      </c>
      <c r="C201" s="92" t="s">
        <v>16</v>
      </c>
      <c r="D201" s="92" t="s">
        <v>21</v>
      </c>
      <c r="E201" s="92" t="s">
        <v>130</v>
      </c>
      <c r="F201" s="92" t="s">
        <v>71</v>
      </c>
      <c r="G201" s="93">
        <v>3503162.67</v>
      </c>
      <c r="H201" s="93">
        <v>3439202.05</v>
      </c>
      <c r="I201" s="93">
        <f t="shared" si="5"/>
        <v>98.17420354048247</v>
      </c>
    </row>
    <row r="202" spans="1:9" s="81" customFormat="1" ht="22.5">
      <c r="A202" s="113" t="s">
        <v>120</v>
      </c>
      <c r="B202" s="92" t="s">
        <v>71</v>
      </c>
      <c r="C202" s="92" t="s">
        <v>16</v>
      </c>
      <c r="D202" s="92" t="s">
        <v>21</v>
      </c>
      <c r="E202" s="92" t="s">
        <v>130</v>
      </c>
      <c r="F202" s="92" t="s">
        <v>213</v>
      </c>
      <c r="G202" s="93">
        <v>3503162.67</v>
      </c>
      <c r="H202" s="93">
        <v>3439202.05</v>
      </c>
      <c r="I202" s="93">
        <f t="shared" si="5"/>
        <v>98.17420354048247</v>
      </c>
    </row>
    <row r="203" spans="1:9" s="81" customFormat="1" ht="22.5">
      <c r="A203" s="113" t="s">
        <v>164</v>
      </c>
      <c r="B203" s="92" t="s">
        <v>71</v>
      </c>
      <c r="C203" s="92" t="s">
        <v>16</v>
      </c>
      <c r="D203" s="92" t="s">
        <v>21</v>
      </c>
      <c r="E203" s="92" t="s">
        <v>130</v>
      </c>
      <c r="F203" s="92" t="s">
        <v>214</v>
      </c>
      <c r="G203" s="93">
        <v>3503162.67</v>
      </c>
      <c r="H203" s="93">
        <v>3439202.05</v>
      </c>
      <c r="I203" s="93">
        <f t="shared" si="5"/>
        <v>98.17420354048247</v>
      </c>
    </row>
    <row r="204" spans="1:9" s="81" customFormat="1" ht="12">
      <c r="A204" s="113" t="s">
        <v>165</v>
      </c>
      <c r="B204" s="92" t="s">
        <v>71</v>
      </c>
      <c r="C204" s="92" t="s">
        <v>16</v>
      </c>
      <c r="D204" s="92" t="s">
        <v>21</v>
      </c>
      <c r="E204" s="92" t="s">
        <v>130</v>
      </c>
      <c r="F204" s="92" t="s">
        <v>216</v>
      </c>
      <c r="G204" s="93">
        <v>3503162.67</v>
      </c>
      <c r="H204" s="93">
        <v>3439202.05</v>
      </c>
      <c r="I204" s="93">
        <f t="shared" si="5"/>
        <v>98.17420354048247</v>
      </c>
    </row>
    <row r="205" spans="1:9" s="81" customFormat="1" ht="12">
      <c r="A205" s="114" t="s">
        <v>48</v>
      </c>
      <c r="B205" s="94" t="s">
        <v>71</v>
      </c>
      <c r="C205" s="94" t="s">
        <v>16</v>
      </c>
      <c r="D205" s="94" t="s">
        <v>19</v>
      </c>
      <c r="E205" s="94" t="s">
        <v>184</v>
      </c>
      <c r="F205" s="94" t="s">
        <v>71</v>
      </c>
      <c r="G205" s="95">
        <v>196434.31</v>
      </c>
      <c r="H205" s="95">
        <v>196404.31</v>
      </c>
      <c r="I205" s="95">
        <f aca="true" t="shared" si="6" ref="I205:I240">H205/G205*100</f>
        <v>99.98472771890002</v>
      </c>
    </row>
    <row r="206" spans="1:9" s="81" customFormat="1" ht="33.75">
      <c r="A206" s="113" t="s">
        <v>185</v>
      </c>
      <c r="B206" s="92" t="s">
        <v>71</v>
      </c>
      <c r="C206" s="92" t="s">
        <v>16</v>
      </c>
      <c r="D206" s="92" t="s">
        <v>19</v>
      </c>
      <c r="E206" s="92" t="s">
        <v>131</v>
      </c>
      <c r="F206" s="92" t="s">
        <v>71</v>
      </c>
      <c r="G206" s="93">
        <v>196434.31</v>
      </c>
      <c r="H206" s="93">
        <v>196404.31</v>
      </c>
      <c r="I206" s="93">
        <f t="shared" si="6"/>
        <v>99.98472771890002</v>
      </c>
    </row>
    <row r="207" spans="1:9" s="81" customFormat="1" ht="33.75">
      <c r="A207" s="113" t="s">
        <v>314</v>
      </c>
      <c r="B207" s="92" t="s">
        <v>71</v>
      </c>
      <c r="C207" s="92" t="s">
        <v>16</v>
      </c>
      <c r="D207" s="92" t="s">
        <v>19</v>
      </c>
      <c r="E207" s="92" t="s">
        <v>315</v>
      </c>
      <c r="F207" s="92" t="s">
        <v>71</v>
      </c>
      <c r="G207" s="93">
        <v>190078</v>
      </c>
      <c r="H207" s="93">
        <v>190048</v>
      </c>
      <c r="I207" s="93">
        <f t="shared" si="6"/>
        <v>99.98421700565031</v>
      </c>
    </row>
    <row r="208" spans="1:9" s="81" customFormat="1" ht="22.5">
      <c r="A208" s="113" t="s">
        <v>204</v>
      </c>
      <c r="B208" s="92" t="s">
        <v>71</v>
      </c>
      <c r="C208" s="92" t="s">
        <v>16</v>
      </c>
      <c r="D208" s="92" t="s">
        <v>19</v>
      </c>
      <c r="E208" s="92" t="s">
        <v>316</v>
      </c>
      <c r="F208" s="92" t="s">
        <v>71</v>
      </c>
      <c r="G208" s="93">
        <v>190078</v>
      </c>
      <c r="H208" s="93">
        <v>190048</v>
      </c>
      <c r="I208" s="93">
        <f t="shared" si="6"/>
        <v>99.98421700565031</v>
      </c>
    </row>
    <row r="209" spans="1:9" s="81" customFormat="1" ht="22.5">
      <c r="A209" s="113" t="s">
        <v>120</v>
      </c>
      <c r="B209" s="92" t="s">
        <v>71</v>
      </c>
      <c r="C209" s="92" t="s">
        <v>16</v>
      </c>
      <c r="D209" s="92" t="s">
        <v>19</v>
      </c>
      <c r="E209" s="92" t="s">
        <v>316</v>
      </c>
      <c r="F209" s="92" t="s">
        <v>213</v>
      </c>
      <c r="G209" s="93">
        <v>190078</v>
      </c>
      <c r="H209" s="93">
        <v>190048</v>
      </c>
      <c r="I209" s="93">
        <f t="shared" si="6"/>
        <v>99.98421700565031</v>
      </c>
    </row>
    <row r="210" spans="1:9" s="81" customFormat="1" ht="22.5">
      <c r="A210" s="113" t="s">
        <v>164</v>
      </c>
      <c r="B210" s="92" t="s">
        <v>71</v>
      </c>
      <c r="C210" s="92" t="s">
        <v>16</v>
      </c>
      <c r="D210" s="92" t="s">
        <v>19</v>
      </c>
      <c r="E210" s="92" t="s">
        <v>316</v>
      </c>
      <c r="F210" s="92" t="s">
        <v>214</v>
      </c>
      <c r="G210" s="93">
        <v>190078</v>
      </c>
      <c r="H210" s="93">
        <v>190048</v>
      </c>
      <c r="I210" s="93">
        <f t="shared" si="6"/>
        <v>99.98421700565031</v>
      </c>
    </row>
    <row r="211" spans="1:9" s="81" customFormat="1" ht="22.5">
      <c r="A211" s="113" t="s">
        <v>257</v>
      </c>
      <c r="B211" s="92" t="s">
        <v>71</v>
      </c>
      <c r="C211" s="92" t="s">
        <v>16</v>
      </c>
      <c r="D211" s="92" t="s">
        <v>19</v>
      </c>
      <c r="E211" s="92" t="s">
        <v>316</v>
      </c>
      <c r="F211" s="92" t="s">
        <v>258</v>
      </c>
      <c r="G211" s="93">
        <v>190078</v>
      </c>
      <c r="H211" s="93">
        <v>190048</v>
      </c>
      <c r="I211" s="93">
        <f t="shared" si="6"/>
        <v>99.98421700565031</v>
      </c>
    </row>
    <row r="212" spans="1:9" s="81" customFormat="1" ht="22.5">
      <c r="A212" s="113" t="s">
        <v>209</v>
      </c>
      <c r="B212" s="92" t="s">
        <v>71</v>
      </c>
      <c r="C212" s="92" t="s">
        <v>16</v>
      </c>
      <c r="D212" s="92" t="s">
        <v>19</v>
      </c>
      <c r="E212" s="92" t="s">
        <v>210</v>
      </c>
      <c r="F212" s="92" t="s">
        <v>71</v>
      </c>
      <c r="G212" s="93">
        <v>6356.31</v>
      </c>
      <c r="H212" s="93">
        <v>6356.31</v>
      </c>
      <c r="I212" s="93">
        <f t="shared" si="6"/>
        <v>100</v>
      </c>
    </row>
    <row r="213" spans="1:9" s="81" customFormat="1" ht="22.5">
      <c r="A213" s="113" t="s">
        <v>211</v>
      </c>
      <c r="B213" s="92" t="s">
        <v>71</v>
      </c>
      <c r="C213" s="92" t="s">
        <v>16</v>
      </c>
      <c r="D213" s="92" t="s">
        <v>19</v>
      </c>
      <c r="E213" s="92" t="s">
        <v>212</v>
      </c>
      <c r="F213" s="92" t="s">
        <v>71</v>
      </c>
      <c r="G213" s="93">
        <v>6356.31</v>
      </c>
      <c r="H213" s="93">
        <v>6356.31</v>
      </c>
      <c r="I213" s="93">
        <f t="shared" si="6"/>
        <v>100</v>
      </c>
    </row>
    <row r="214" spans="1:9" s="81" customFormat="1" ht="22.5">
      <c r="A214" s="113" t="s">
        <v>120</v>
      </c>
      <c r="B214" s="92" t="s">
        <v>71</v>
      </c>
      <c r="C214" s="92" t="s">
        <v>16</v>
      </c>
      <c r="D214" s="92" t="s">
        <v>19</v>
      </c>
      <c r="E214" s="92" t="s">
        <v>212</v>
      </c>
      <c r="F214" s="92" t="s">
        <v>213</v>
      </c>
      <c r="G214" s="93">
        <v>6356.31</v>
      </c>
      <c r="H214" s="93">
        <v>6356.31</v>
      </c>
      <c r="I214" s="93">
        <f t="shared" si="6"/>
        <v>100</v>
      </c>
    </row>
    <row r="215" spans="1:9" s="81" customFormat="1" ht="22.5">
      <c r="A215" s="113" t="s">
        <v>164</v>
      </c>
      <c r="B215" s="92" t="s">
        <v>71</v>
      </c>
      <c r="C215" s="92" t="s">
        <v>16</v>
      </c>
      <c r="D215" s="92" t="s">
        <v>19</v>
      </c>
      <c r="E215" s="92" t="s">
        <v>212</v>
      </c>
      <c r="F215" s="92" t="s">
        <v>214</v>
      </c>
      <c r="G215" s="93">
        <v>6356.31</v>
      </c>
      <c r="H215" s="93">
        <v>6356.31</v>
      </c>
      <c r="I215" s="93">
        <f t="shared" si="6"/>
        <v>100</v>
      </c>
    </row>
    <row r="216" spans="1:9" s="81" customFormat="1" ht="22.5">
      <c r="A216" s="113" t="s">
        <v>257</v>
      </c>
      <c r="B216" s="92" t="s">
        <v>71</v>
      </c>
      <c r="C216" s="92" t="s">
        <v>16</v>
      </c>
      <c r="D216" s="92" t="s">
        <v>19</v>
      </c>
      <c r="E216" s="92" t="s">
        <v>212</v>
      </c>
      <c r="F216" s="92" t="s">
        <v>258</v>
      </c>
      <c r="G216" s="93">
        <v>6356.31</v>
      </c>
      <c r="H216" s="93">
        <v>6356.31</v>
      </c>
      <c r="I216" s="93">
        <f t="shared" si="6"/>
        <v>100</v>
      </c>
    </row>
    <row r="217" spans="1:9" s="84" customFormat="1" ht="12">
      <c r="A217" s="114" t="s">
        <v>317</v>
      </c>
      <c r="B217" s="94" t="s">
        <v>71</v>
      </c>
      <c r="C217" s="94" t="s">
        <v>17</v>
      </c>
      <c r="D217" s="94" t="s">
        <v>156</v>
      </c>
      <c r="E217" s="94" t="s">
        <v>184</v>
      </c>
      <c r="F217" s="94" t="s">
        <v>71</v>
      </c>
      <c r="G217" s="95">
        <v>9811067.15</v>
      </c>
      <c r="H217" s="95">
        <v>9729260.87</v>
      </c>
      <c r="I217" s="95">
        <f t="shared" si="6"/>
        <v>99.16618367044812</v>
      </c>
    </row>
    <row r="218" spans="1:9" s="84" customFormat="1" ht="12">
      <c r="A218" s="114" t="s">
        <v>6</v>
      </c>
      <c r="B218" s="94" t="s">
        <v>71</v>
      </c>
      <c r="C218" s="94" t="s">
        <v>17</v>
      </c>
      <c r="D218" s="94" t="s">
        <v>13</v>
      </c>
      <c r="E218" s="94" t="s">
        <v>184</v>
      </c>
      <c r="F218" s="94" t="s">
        <v>71</v>
      </c>
      <c r="G218" s="95">
        <v>80000</v>
      </c>
      <c r="H218" s="95">
        <v>40000</v>
      </c>
      <c r="I218" s="95">
        <f t="shared" si="6"/>
        <v>50</v>
      </c>
    </row>
    <row r="219" spans="1:9" s="81" customFormat="1" ht="33.75">
      <c r="A219" s="113" t="s">
        <v>318</v>
      </c>
      <c r="B219" s="92" t="s">
        <v>71</v>
      </c>
      <c r="C219" s="92" t="s">
        <v>17</v>
      </c>
      <c r="D219" s="92" t="s">
        <v>13</v>
      </c>
      <c r="E219" s="92" t="s">
        <v>169</v>
      </c>
      <c r="F219" s="92" t="s">
        <v>71</v>
      </c>
      <c r="G219" s="93">
        <v>80000</v>
      </c>
      <c r="H219" s="93">
        <v>40000</v>
      </c>
      <c r="I219" s="93">
        <f t="shared" si="6"/>
        <v>50</v>
      </c>
    </row>
    <row r="220" spans="1:9" s="81" customFormat="1" ht="22.5">
      <c r="A220" s="113" t="s">
        <v>319</v>
      </c>
      <c r="B220" s="92" t="s">
        <v>71</v>
      </c>
      <c r="C220" s="92" t="s">
        <v>17</v>
      </c>
      <c r="D220" s="92" t="s">
        <v>13</v>
      </c>
      <c r="E220" s="92" t="s">
        <v>154</v>
      </c>
      <c r="F220" s="92" t="s">
        <v>71</v>
      </c>
      <c r="G220" s="93">
        <v>80000</v>
      </c>
      <c r="H220" s="93">
        <v>40000</v>
      </c>
      <c r="I220" s="93">
        <f t="shared" si="6"/>
        <v>50</v>
      </c>
    </row>
    <row r="221" spans="1:9" s="81" customFormat="1" ht="33.75">
      <c r="A221" s="113" t="s">
        <v>320</v>
      </c>
      <c r="B221" s="92" t="s">
        <v>71</v>
      </c>
      <c r="C221" s="92" t="s">
        <v>17</v>
      </c>
      <c r="D221" s="92" t="s">
        <v>13</v>
      </c>
      <c r="E221" s="92" t="s">
        <v>321</v>
      </c>
      <c r="F221" s="92" t="s">
        <v>71</v>
      </c>
      <c r="G221" s="93">
        <v>80000</v>
      </c>
      <c r="H221" s="93">
        <v>40000</v>
      </c>
      <c r="I221" s="93">
        <f t="shared" si="6"/>
        <v>50</v>
      </c>
    </row>
    <row r="222" spans="1:9" s="81" customFormat="1" ht="22.5">
      <c r="A222" s="113" t="s">
        <v>120</v>
      </c>
      <c r="B222" s="92" t="s">
        <v>71</v>
      </c>
      <c r="C222" s="92" t="s">
        <v>17</v>
      </c>
      <c r="D222" s="92" t="s">
        <v>13</v>
      </c>
      <c r="E222" s="92" t="s">
        <v>321</v>
      </c>
      <c r="F222" s="92" t="s">
        <v>213</v>
      </c>
      <c r="G222" s="93">
        <v>80000</v>
      </c>
      <c r="H222" s="93">
        <v>40000</v>
      </c>
      <c r="I222" s="93">
        <f t="shared" si="6"/>
        <v>50</v>
      </c>
    </row>
    <row r="223" spans="1:9" s="81" customFormat="1" ht="22.5">
      <c r="A223" s="113" t="s">
        <v>164</v>
      </c>
      <c r="B223" s="92" t="s">
        <v>71</v>
      </c>
      <c r="C223" s="92" t="s">
        <v>17</v>
      </c>
      <c r="D223" s="92" t="s">
        <v>13</v>
      </c>
      <c r="E223" s="92" t="s">
        <v>321</v>
      </c>
      <c r="F223" s="92" t="s">
        <v>214</v>
      </c>
      <c r="G223" s="93">
        <v>80000</v>
      </c>
      <c r="H223" s="93">
        <v>40000</v>
      </c>
      <c r="I223" s="93">
        <f t="shared" si="6"/>
        <v>50</v>
      </c>
    </row>
    <row r="224" spans="1:9" s="84" customFormat="1" ht="12">
      <c r="A224" s="113" t="s">
        <v>165</v>
      </c>
      <c r="B224" s="92" t="s">
        <v>71</v>
      </c>
      <c r="C224" s="92" t="s">
        <v>17</v>
      </c>
      <c r="D224" s="92" t="s">
        <v>13</v>
      </c>
      <c r="E224" s="92" t="s">
        <v>321</v>
      </c>
      <c r="F224" s="92" t="s">
        <v>216</v>
      </c>
      <c r="G224" s="93">
        <v>80000</v>
      </c>
      <c r="H224" s="93">
        <v>40000</v>
      </c>
      <c r="I224" s="93">
        <f t="shared" si="6"/>
        <v>50</v>
      </c>
    </row>
    <row r="225" spans="1:9" s="81" customFormat="1" ht="12">
      <c r="A225" s="114" t="s">
        <v>8</v>
      </c>
      <c r="B225" s="94" t="s">
        <v>71</v>
      </c>
      <c r="C225" s="94" t="s">
        <v>17</v>
      </c>
      <c r="D225" s="94" t="s">
        <v>14</v>
      </c>
      <c r="E225" s="94" t="s">
        <v>184</v>
      </c>
      <c r="F225" s="94" t="s">
        <v>71</v>
      </c>
      <c r="G225" s="95">
        <v>9349900.15</v>
      </c>
      <c r="H225" s="95">
        <v>9308093.87</v>
      </c>
      <c r="I225" s="95">
        <f t="shared" si="6"/>
        <v>99.55286923572119</v>
      </c>
    </row>
    <row r="226" spans="1:9" s="81" customFormat="1" ht="42.75">
      <c r="A226" s="114" t="s">
        <v>293</v>
      </c>
      <c r="B226" s="94" t="s">
        <v>71</v>
      </c>
      <c r="C226" s="94" t="s">
        <v>17</v>
      </c>
      <c r="D226" s="94" t="s">
        <v>14</v>
      </c>
      <c r="E226" s="94" t="s">
        <v>157</v>
      </c>
      <c r="F226" s="94" t="s">
        <v>71</v>
      </c>
      <c r="G226" s="95">
        <v>9248890.05</v>
      </c>
      <c r="H226" s="95">
        <v>9207083.77</v>
      </c>
      <c r="I226" s="95">
        <f t="shared" si="6"/>
        <v>99.54798597697676</v>
      </c>
    </row>
    <row r="227" spans="1:9" s="81" customFormat="1" ht="12">
      <c r="A227" s="113" t="s">
        <v>322</v>
      </c>
      <c r="B227" s="92" t="s">
        <v>71</v>
      </c>
      <c r="C227" s="92" t="s">
        <v>17</v>
      </c>
      <c r="D227" s="92" t="s">
        <v>14</v>
      </c>
      <c r="E227" s="92" t="s">
        <v>323</v>
      </c>
      <c r="F227" s="92" t="s">
        <v>71</v>
      </c>
      <c r="G227" s="93">
        <v>4708504.57</v>
      </c>
      <c r="H227" s="93">
        <v>4666698.29</v>
      </c>
      <c r="I227" s="93">
        <f t="shared" si="6"/>
        <v>99.11211130034009</v>
      </c>
    </row>
    <row r="228" spans="1:9" s="81" customFormat="1" ht="22.5">
      <c r="A228" s="113" t="s">
        <v>324</v>
      </c>
      <c r="B228" s="92" t="s">
        <v>71</v>
      </c>
      <c r="C228" s="92" t="s">
        <v>17</v>
      </c>
      <c r="D228" s="92" t="s">
        <v>14</v>
      </c>
      <c r="E228" s="92" t="s">
        <v>325</v>
      </c>
      <c r="F228" s="92" t="s">
        <v>71</v>
      </c>
      <c r="G228" s="93">
        <v>950000</v>
      </c>
      <c r="H228" s="93">
        <v>950000</v>
      </c>
      <c r="I228" s="93">
        <f t="shared" si="6"/>
        <v>100</v>
      </c>
    </row>
    <row r="229" spans="1:9" s="84" customFormat="1" ht="22.5">
      <c r="A229" s="113" t="s">
        <v>120</v>
      </c>
      <c r="B229" s="92" t="s">
        <v>71</v>
      </c>
      <c r="C229" s="92" t="s">
        <v>17</v>
      </c>
      <c r="D229" s="92" t="s">
        <v>14</v>
      </c>
      <c r="E229" s="92" t="s">
        <v>325</v>
      </c>
      <c r="F229" s="92" t="s">
        <v>213</v>
      </c>
      <c r="G229" s="93">
        <v>950000</v>
      </c>
      <c r="H229" s="93">
        <v>950000</v>
      </c>
      <c r="I229" s="93">
        <f t="shared" si="6"/>
        <v>100</v>
      </c>
    </row>
    <row r="230" spans="1:9" s="81" customFormat="1" ht="22.5">
      <c r="A230" s="113" t="s">
        <v>164</v>
      </c>
      <c r="B230" s="92" t="s">
        <v>71</v>
      </c>
      <c r="C230" s="92" t="s">
        <v>17</v>
      </c>
      <c r="D230" s="92" t="s">
        <v>14</v>
      </c>
      <c r="E230" s="92" t="s">
        <v>325</v>
      </c>
      <c r="F230" s="92" t="s">
        <v>214</v>
      </c>
      <c r="G230" s="93">
        <v>950000</v>
      </c>
      <c r="H230" s="93">
        <v>950000</v>
      </c>
      <c r="I230" s="93">
        <f t="shared" si="6"/>
        <v>100</v>
      </c>
    </row>
    <row r="231" spans="1:9" s="81" customFormat="1" ht="12">
      <c r="A231" s="113" t="s">
        <v>165</v>
      </c>
      <c r="B231" s="92" t="s">
        <v>71</v>
      </c>
      <c r="C231" s="92" t="s">
        <v>17</v>
      </c>
      <c r="D231" s="92" t="s">
        <v>14</v>
      </c>
      <c r="E231" s="92" t="s">
        <v>325</v>
      </c>
      <c r="F231" s="92" t="s">
        <v>216</v>
      </c>
      <c r="G231" s="93">
        <v>950000</v>
      </c>
      <c r="H231" s="93">
        <v>950000</v>
      </c>
      <c r="I231" s="93">
        <f t="shared" si="6"/>
        <v>100</v>
      </c>
    </row>
    <row r="232" spans="1:9" s="81" customFormat="1" ht="22.5">
      <c r="A232" s="113" t="s">
        <v>326</v>
      </c>
      <c r="B232" s="92" t="s">
        <v>71</v>
      </c>
      <c r="C232" s="92" t="s">
        <v>17</v>
      </c>
      <c r="D232" s="92" t="s">
        <v>14</v>
      </c>
      <c r="E232" s="92" t="s">
        <v>327</v>
      </c>
      <c r="F232" s="92" t="s">
        <v>71</v>
      </c>
      <c r="G232" s="93">
        <v>3758504.57</v>
      </c>
      <c r="H232" s="93">
        <v>3716698.29</v>
      </c>
      <c r="I232" s="93">
        <f t="shared" si="6"/>
        <v>98.8876884616905</v>
      </c>
    </row>
    <row r="233" spans="1:9" s="84" customFormat="1" ht="22.5">
      <c r="A233" s="113" t="s">
        <v>120</v>
      </c>
      <c r="B233" s="92" t="s">
        <v>71</v>
      </c>
      <c r="C233" s="92" t="s">
        <v>17</v>
      </c>
      <c r="D233" s="92" t="s">
        <v>14</v>
      </c>
      <c r="E233" s="92" t="s">
        <v>327</v>
      </c>
      <c r="F233" s="92" t="s">
        <v>213</v>
      </c>
      <c r="G233" s="93">
        <v>3758504.57</v>
      </c>
      <c r="H233" s="93">
        <v>3716698.29</v>
      </c>
      <c r="I233" s="93">
        <f t="shared" si="6"/>
        <v>98.8876884616905</v>
      </c>
    </row>
    <row r="234" spans="1:9" s="84" customFormat="1" ht="22.5">
      <c r="A234" s="113" t="s">
        <v>164</v>
      </c>
      <c r="B234" s="92" t="s">
        <v>71</v>
      </c>
      <c r="C234" s="92" t="s">
        <v>17</v>
      </c>
      <c r="D234" s="92" t="s">
        <v>14</v>
      </c>
      <c r="E234" s="92" t="s">
        <v>327</v>
      </c>
      <c r="F234" s="92" t="s">
        <v>214</v>
      </c>
      <c r="G234" s="93">
        <v>3758504.57</v>
      </c>
      <c r="H234" s="93">
        <v>3716698.29</v>
      </c>
      <c r="I234" s="93">
        <f t="shared" si="6"/>
        <v>98.8876884616905</v>
      </c>
    </row>
    <row r="235" spans="1:9" s="84" customFormat="1" ht="12">
      <c r="A235" s="113" t="s">
        <v>165</v>
      </c>
      <c r="B235" s="92" t="s">
        <v>71</v>
      </c>
      <c r="C235" s="92" t="s">
        <v>17</v>
      </c>
      <c r="D235" s="92" t="s">
        <v>14</v>
      </c>
      <c r="E235" s="92" t="s">
        <v>327</v>
      </c>
      <c r="F235" s="92" t="s">
        <v>216</v>
      </c>
      <c r="G235" s="93">
        <v>3758504.57</v>
      </c>
      <c r="H235" s="93">
        <v>3716698.29</v>
      </c>
      <c r="I235" s="93">
        <f t="shared" si="6"/>
        <v>98.8876884616905</v>
      </c>
    </row>
    <row r="236" spans="1:9" s="81" customFormat="1" ht="22.5">
      <c r="A236" s="113" t="s">
        <v>328</v>
      </c>
      <c r="B236" s="92" t="s">
        <v>71</v>
      </c>
      <c r="C236" s="92" t="s">
        <v>17</v>
      </c>
      <c r="D236" s="92" t="s">
        <v>14</v>
      </c>
      <c r="E236" s="92" t="s">
        <v>329</v>
      </c>
      <c r="F236" s="92" t="s">
        <v>71</v>
      </c>
      <c r="G236" s="93">
        <v>701713</v>
      </c>
      <c r="H236" s="93">
        <v>701713</v>
      </c>
      <c r="I236" s="93">
        <f t="shared" si="6"/>
        <v>100</v>
      </c>
    </row>
    <row r="237" spans="1:9" s="81" customFormat="1" ht="22.5">
      <c r="A237" s="113" t="s">
        <v>326</v>
      </c>
      <c r="B237" s="92" t="s">
        <v>71</v>
      </c>
      <c r="C237" s="92" t="s">
        <v>17</v>
      </c>
      <c r="D237" s="92" t="s">
        <v>14</v>
      </c>
      <c r="E237" s="92" t="s">
        <v>330</v>
      </c>
      <c r="F237" s="92" t="s">
        <v>71</v>
      </c>
      <c r="G237" s="93">
        <v>701713</v>
      </c>
      <c r="H237" s="93">
        <v>701713</v>
      </c>
      <c r="I237" s="93">
        <f t="shared" si="6"/>
        <v>100</v>
      </c>
    </row>
    <row r="238" spans="1:9" s="81" customFormat="1" ht="22.5">
      <c r="A238" s="113" t="s">
        <v>120</v>
      </c>
      <c r="B238" s="92" t="s">
        <v>71</v>
      </c>
      <c r="C238" s="92" t="s">
        <v>17</v>
      </c>
      <c r="D238" s="92" t="s">
        <v>14</v>
      </c>
      <c r="E238" s="92" t="s">
        <v>330</v>
      </c>
      <c r="F238" s="92" t="s">
        <v>213</v>
      </c>
      <c r="G238" s="93">
        <v>701713</v>
      </c>
      <c r="H238" s="93">
        <v>701713</v>
      </c>
      <c r="I238" s="93">
        <f t="shared" si="6"/>
        <v>100</v>
      </c>
    </row>
    <row r="239" spans="1:9" s="81" customFormat="1" ht="22.5">
      <c r="A239" s="113" t="s">
        <v>164</v>
      </c>
      <c r="B239" s="92" t="s">
        <v>71</v>
      </c>
      <c r="C239" s="92" t="s">
        <v>17</v>
      </c>
      <c r="D239" s="92" t="s">
        <v>14</v>
      </c>
      <c r="E239" s="92" t="s">
        <v>330</v>
      </c>
      <c r="F239" s="92" t="s">
        <v>214</v>
      </c>
      <c r="G239" s="93">
        <v>701713</v>
      </c>
      <c r="H239" s="93">
        <v>701713</v>
      </c>
      <c r="I239" s="93">
        <f t="shared" si="6"/>
        <v>100</v>
      </c>
    </row>
    <row r="240" spans="1:9" s="81" customFormat="1" ht="12">
      <c r="A240" s="113" t="s">
        <v>165</v>
      </c>
      <c r="B240" s="92" t="s">
        <v>71</v>
      </c>
      <c r="C240" s="92" t="s">
        <v>17</v>
      </c>
      <c r="D240" s="92" t="s">
        <v>14</v>
      </c>
      <c r="E240" s="92" t="s">
        <v>330</v>
      </c>
      <c r="F240" s="92" t="s">
        <v>216</v>
      </c>
      <c r="G240" s="93">
        <v>701713</v>
      </c>
      <c r="H240" s="93">
        <v>701713</v>
      </c>
      <c r="I240" s="93">
        <f t="shared" si="6"/>
        <v>100</v>
      </c>
    </row>
    <row r="241" spans="1:9" s="81" customFormat="1" ht="22.5">
      <c r="A241" s="113" t="s">
        <v>331</v>
      </c>
      <c r="B241" s="92" t="s">
        <v>71</v>
      </c>
      <c r="C241" s="92" t="s">
        <v>17</v>
      </c>
      <c r="D241" s="92" t="s">
        <v>14</v>
      </c>
      <c r="E241" s="92" t="s">
        <v>332</v>
      </c>
      <c r="F241" s="92" t="s">
        <v>71</v>
      </c>
      <c r="G241" s="93">
        <v>3838672.48</v>
      </c>
      <c r="H241" s="93">
        <v>3838672.48</v>
      </c>
      <c r="I241" s="93">
        <f aca="true" t="shared" si="7" ref="I241:I276">H241/G241*100</f>
        <v>100</v>
      </c>
    </row>
    <row r="242" spans="1:9" s="81" customFormat="1" ht="45">
      <c r="A242" s="113" t="s">
        <v>333</v>
      </c>
      <c r="B242" s="92" t="s">
        <v>71</v>
      </c>
      <c r="C242" s="92" t="s">
        <v>17</v>
      </c>
      <c r="D242" s="92" t="s">
        <v>14</v>
      </c>
      <c r="E242" s="92" t="s">
        <v>334</v>
      </c>
      <c r="F242" s="92" t="s">
        <v>71</v>
      </c>
      <c r="G242" s="93">
        <v>3774551.68</v>
      </c>
      <c r="H242" s="93">
        <v>3774551.68</v>
      </c>
      <c r="I242" s="93">
        <f t="shared" si="7"/>
        <v>100</v>
      </c>
    </row>
    <row r="243" spans="1:9" s="81" customFormat="1" ht="12">
      <c r="A243" s="113" t="s">
        <v>86</v>
      </c>
      <c r="B243" s="92" t="s">
        <v>71</v>
      </c>
      <c r="C243" s="92" t="s">
        <v>17</v>
      </c>
      <c r="D243" s="92" t="s">
        <v>14</v>
      </c>
      <c r="E243" s="92" t="s">
        <v>334</v>
      </c>
      <c r="F243" s="92" t="s">
        <v>194</v>
      </c>
      <c r="G243" s="93">
        <v>3774551.68</v>
      </c>
      <c r="H243" s="93">
        <v>3774551.68</v>
      </c>
      <c r="I243" s="93">
        <f t="shared" si="7"/>
        <v>100</v>
      </c>
    </row>
    <row r="244" spans="1:9" s="81" customFormat="1" ht="12">
      <c r="A244" s="113" t="s">
        <v>28</v>
      </c>
      <c r="B244" s="92" t="s">
        <v>71</v>
      </c>
      <c r="C244" s="92" t="s">
        <v>17</v>
      </c>
      <c r="D244" s="92" t="s">
        <v>14</v>
      </c>
      <c r="E244" s="92" t="s">
        <v>334</v>
      </c>
      <c r="F244" s="92" t="s">
        <v>195</v>
      </c>
      <c r="G244" s="93">
        <v>3774551.68</v>
      </c>
      <c r="H244" s="93">
        <v>3774551.68</v>
      </c>
      <c r="I244" s="93">
        <f t="shared" si="7"/>
        <v>100</v>
      </c>
    </row>
    <row r="245" spans="1:9" s="81" customFormat="1" ht="22.5">
      <c r="A245" s="113" t="s">
        <v>335</v>
      </c>
      <c r="B245" s="92" t="s">
        <v>71</v>
      </c>
      <c r="C245" s="92" t="s">
        <v>17</v>
      </c>
      <c r="D245" s="92" t="s">
        <v>14</v>
      </c>
      <c r="E245" s="92" t="s">
        <v>336</v>
      </c>
      <c r="F245" s="92" t="s">
        <v>71</v>
      </c>
      <c r="G245" s="93">
        <v>64120.8</v>
      </c>
      <c r="H245" s="93">
        <v>64120.8</v>
      </c>
      <c r="I245" s="93">
        <f t="shared" si="7"/>
        <v>100</v>
      </c>
    </row>
    <row r="246" spans="1:9" s="81" customFormat="1" ht="12">
      <c r="A246" s="113" t="s">
        <v>86</v>
      </c>
      <c r="B246" s="92" t="s">
        <v>71</v>
      </c>
      <c r="C246" s="92" t="s">
        <v>17</v>
      </c>
      <c r="D246" s="92" t="s">
        <v>14</v>
      </c>
      <c r="E246" s="92" t="s">
        <v>336</v>
      </c>
      <c r="F246" s="92" t="s">
        <v>194</v>
      </c>
      <c r="G246" s="93">
        <v>64120.8</v>
      </c>
      <c r="H246" s="93">
        <v>64120.8</v>
      </c>
      <c r="I246" s="93">
        <f t="shared" si="7"/>
        <v>100</v>
      </c>
    </row>
    <row r="247" spans="1:9" s="84" customFormat="1" ht="12">
      <c r="A247" s="113" t="s">
        <v>28</v>
      </c>
      <c r="B247" s="92" t="s">
        <v>71</v>
      </c>
      <c r="C247" s="92" t="s">
        <v>17</v>
      </c>
      <c r="D247" s="92" t="s">
        <v>14</v>
      </c>
      <c r="E247" s="92" t="s">
        <v>336</v>
      </c>
      <c r="F247" s="92" t="s">
        <v>195</v>
      </c>
      <c r="G247" s="93">
        <v>64120.8</v>
      </c>
      <c r="H247" s="93">
        <v>64120.8</v>
      </c>
      <c r="I247" s="93">
        <f t="shared" si="7"/>
        <v>100</v>
      </c>
    </row>
    <row r="248" spans="1:9" s="84" customFormat="1" ht="33.75">
      <c r="A248" s="113" t="s">
        <v>337</v>
      </c>
      <c r="B248" s="92" t="s">
        <v>71</v>
      </c>
      <c r="C248" s="92" t="s">
        <v>17</v>
      </c>
      <c r="D248" s="92" t="s">
        <v>14</v>
      </c>
      <c r="E248" s="92" t="s">
        <v>338</v>
      </c>
      <c r="F248" s="92" t="s">
        <v>71</v>
      </c>
      <c r="G248" s="93">
        <v>101010.1</v>
      </c>
      <c r="H248" s="93">
        <v>101010.1</v>
      </c>
      <c r="I248" s="93">
        <f t="shared" si="7"/>
        <v>100</v>
      </c>
    </row>
    <row r="249" spans="1:9" s="81" customFormat="1" ht="22.5">
      <c r="A249" s="113" t="s">
        <v>339</v>
      </c>
      <c r="B249" s="92" t="s">
        <v>71</v>
      </c>
      <c r="C249" s="92" t="s">
        <v>17</v>
      </c>
      <c r="D249" s="92" t="s">
        <v>14</v>
      </c>
      <c r="E249" s="92" t="s">
        <v>340</v>
      </c>
      <c r="F249" s="92" t="s">
        <v>71</v>
      </c>
      <c r="G249" s="93">
        <v>101010.1</v>
      </c>
      <c r="H249" s="93">
        <v>101010.1</v>
      </c>
      <c r="I249" s="93">
        <f t="shared" si="7"/>
        <v>100</v>
      </c>
    </row>
    <row r="250" spans="1:9" s="81" customFormat="1" ht="22.5">
      <c r="A250" s="113" t="s">
        <v>341</v>
      </c>
      <c r="B250" s="92" t="s">
        <v>71</v>
      </c>
      <c r="C250" s="92" t="s">
        <v>17</v>
      </c>
      <c r="D250" s="92" t="s">
        <v>14</v>
      </c>
      <c r="E250" s="92" t="s">
        <v>342</v>
      </c>
      <c r="F250" s="92" t="s">
        <v>71</v>
      </c>
      <c r="G250" s="93">
        <v>100000</v>
      </c>
      <c r="H250" s="93">
        <v>100000</v>
      </c>
      <c r="I250" s="93">
        <f t="shared" si="7"/>
        <v>100</v>
      </c>
    </row>
    <row r="251" spans="1:9" s="81" customFormat="1" ht="22.5">
      <c r="A251" s="113" t="s">
        <v>120</v>
      </c>
      <c r="B251" s="92" t="s">
        <v>71</v>
      </c>
      <c r="C251" s="92" t="s">
        <v>17</v>
      </c>
      <c r="D251" s="92" t="s">
        <v>14</v>
      </c>
      <c r="E251" s="92" t="s">
        <v>342</v>
      </c>
      <c r="F251" s="92" t="s">
        <v>213</v>
      </c>
      <c r="G251" s="93">
        <v>100000</v>
      </c>
      <c r="H251" s="93">
        <v>100000</v>
      </c>
      <c r="I251" s="93">
        <f t="shared" si="7"/>
        <v>100</v>
      </c>
    </row>
    <row r="252" spans="1:9" s="81" customFormat="1" ht="22.5">
      <c r="A252" s="113" t="s">
        <v>164</v>
      </c>
      <c r="B252" s="92" t="s">
        <v>71</v>
      </c>
      <c r="C252" s="92" t="s">
        <v>17</v>
      </c>
      <c r="D252" s="92" t="s">
        <v>14</v>
      </c>
      <c r="E252" s="92" t="s">
        <v>342</v>
      </c>
      <c r="F252" s="92" t="s">
        <v>214</v>
      </c>
      <c r="G252" s="93">
        <v>100000</v>
      </c>
      <c r="H252" s="93">
        <v>100000</v>
      </c>
      <c r="I252" s="93">
        <f t="shared" si="7"/>
        <v>100</v>
      </c>
    </row>
    <row r="253" spans="1:9" s="81" customFormat="1" ht="12">
      <c r="A253" s="113" t="s">
        <v>165</v>
      </c>
      <c r="B253" s="92" t="s">
        <v>71</v>
      </c>
      <c r="C253" s="92" t="s">
        <v>17</v>
      </c>
      <c r="D253" s="92" t="s">
        <v>14</v>
      </c>
      <c r="E253" s="92" t="s">
        <v>342</v>
      </c>
      <c r="F253" s="92" t="s">
        <v>216</v>
      </c>
      <c r="G253" s="93">
        <v>100000</v>
      </c>
      <c r="H253" s="93">
        <v>100000</v>
      </c>
      <c r="I253" s="93">
        <f t="shared" si="7"/>
        <v>100</v>
      </c>
    </row>
    <row r="254" spans="1:9" s="81" customFormat="1" ht="22.5">
      <c r="A254" s="113" t="s">
        <v>343</v>
      </c>
      <c r="B254" s="92" t="s">
        <v>71</v>
      </c>
      <c r="C254" s="92" t="s">
        <v>17</v>
      </c>
      <c r="D254" s="92" t="s">
        <v>14</v>
      </c>
      <c r="E254" s="92" t="s">
        <v>344</v>
      </c>
      <c r="F254" s="92" t="s">
        <v>71</v>
      </c>
      <c r="G254" s="93">
        <v>1010.1</v>
      </c>
      <c r="H254" s="93">
        <v>1010.1</v>
      </c>
      <c r="I254" s="93">
        <f t="shared" si="7"/>
        <v>100</v>
      </c>
    </row>
    <row r="255" spans="1:9" s="81" customFormat="1" ht="22.5">
      <c r="A255" s="113" t="s">
        <v>120</v>
      </c>
      <c r="B255" s="92" t="s">
        <v>71</v>
      </c>
      <c r="C255" s="92" t="s">
        <v>17</v>
      </c>
      <c r="D255" s="92" t="s">
        <v>14</v>
      </c>
      <c r="E255" s="92" t="s">
        <v>344</v>
      </c>
      <c r="F255" s="92" t="s">
        <v>213</v>
      </c>
      <c r="G255" s="93">
        <v>1010.1</v>
      </c>
      <c r="H255" s="93">
        <v>1010.1</v>
      </c>
      <c r="I255" s="93">
        <f t="shared" si="7"/>
        <v>100</v>
      </c>
    </row>
    <row r="256" spans="1:9" s="81" customFormat="1" ht="22.5">
      <c r="A256" s="113" t="s">
        <v>164</v>
      </c>
      <c r="B256" s="92" t="s">
        <v>71</v>
      </c>
      <c r="C256" s="92" t="s">
        <v>17</v>
      </c>
      <c r="D256" s="92" t="s">
        <v>14</v>
      </c>
      <c r="E256" s="92" t="s">
        <v>344</v>
      </c>
      <c r="F256" s="92" t="s">
        <v>214</v>
      </c>
      <c r="G256" s="93">
        <v>1010.1</v>
      </c>
      <c r="H256" s="93">
        <v>1010.1</v>
      </c>
      <c r="I256" s="93">
        <f t="shared" si="7"/>
        <v>100</v>
      </c>
    </row>
    <row r="257" spans="1:9" s="81" customFormat="1" ht="12">
      <c r="A257" s="113" t="s">
        <v>165</v>
      </c>
      <c r="B257" s="92" t="s">
        <v>71</v>
      </c>
      <c r="C257" s="92" t="s">
        <v>17</v>
      </c>
      <c r="D257" s="92" t="s">
        <v>14</v>
      </c>
      <c r="E257" s="92" t="s">
        <v>344</v>
      </c>
      <c r="F257" s="92" t="s">
        <v>216</v>
      </c>
      <c r="G257" s="93">
        <v>1010.1</v>
      </c>
      <c r="H257" s="93">
        <v>1010.1</v>
      </c>
      <c r="I257" s="93">
        <f t="shared" si="7"/>
        <v>100</v>
      </c>
    </row>
    <row r="258" spans="1:9" s="81" customFormat="1" ht="21.75">
      <c r="A258" s="114" t="s">
        <v>44</v>
      </c>
      <c r="B258" s="94" t="s">
        <v>71</v>
      </c>
      <c r="C258" s="94" t="s">
        <v>17</v>
      </c>
      <c r="D258" s="94" t="s">
        <v>17</v>
      </c>
      <c r="E258" s="94" t="s">
        <v>184</v>
      </c>
      <c r="F258" s="94" t="s">
        <v>71</v>
      </c>
      <c r="G258" s="95">
        <v>381167</v>
      </c>
      <c r="H258" s="95">
        <v>381167</v>
      </c>
      <c r="I258" s="95">
        <f t="shared" si="7"/>
        <v>100</v>
      </c>
    </row>
    <row r="259" spans="1:9" s="81" customFormat="1" ht="33.75">
      <c r="A259" s="113" t="s">
        <v>185</v>
      </c>
      <c r="B259" s="92" t="s">
        <v>71</v>
      </c>
      <c r="C259" s="92" t="s">
        <v>17</v>
      </c>
      <c r="D259" s="92" t="s">
        <v>17</v>
      </c>
      <c r="E259" s="92" t="s">
        <v>131</v>
      </c>
      <c r="F259" s="92" t="s">
        <v>71</v>
      </c>
      <c r="G259" s="93">
        <v>381167</v>
      </c>
      <c r="H259" s="93">
        <v>381167</v>
      </c>
      <c r="I259" s="93">
        <f t="shared" si="7"/>
        <v>100</v>
      </c>
    </row>
    <row r="260" spans="1:9" s="84" customFormat="1" ht="67.5">
      <c r="A260" s="113" t="s">
        <v>345</v>
      </c>
      <c r="B260" s="92" t="s">
        <v>71</v>
      </c>
      <c r="C260" s="92" t="s">
        <v>17</v>
      </c>
      <c r="D260" s="92" t="s">
        <v>17</v>
      </c>
      <c r="E260" s="92" t="s">
        <v>155</v>
      </c>
      <c r="F260" s="92" t="s">
        <v>71</v>
      </c>
      <c r="G260" s="93">
        <v>381167</v>
      </c>
      <c r="H260" s="93">
        <v>381167</v>
      </c>
      <c r="I260" s="93">
        <f t="shared" si="7"/>
        <v>100</v>
      </c>
    </row>
    <row r="261" spans="1:9" s="81" customFormat="1" ht="22.5">
      <c r="A261" s="113" t="s">
        <v>346</v>
      </c>
      <c r="B261" s="92" t="s">
        <v>71</v>
      </c>
      <c r="C261" s="92" t="s">
        <v>17</v>
      </c>
      <c r="D261" s="92" t="s">
        <v>17</v>
      </c>
      <c r="E261" s="92" t="s">
        <v>347</v>
      </c>
      <c r="F261" s="92" t="s">
        <v>71</v>
      </c>
      <c r="G261" s="93">
        <v>381167</v>
      </c>
      <c r="H261" s="93">
        <v>381167</v>
      </c>
      <c r="I261" s="93">
        <f t="shared" si="7"/>
        <v>100</v>
      </c>
    </row>
    <row r="262" spans="1:9" s="81" customFormat="1" ht="12">
      <c r="A262" s="113" t="s">
        <v>86</v>
      </c>
      <c r="B262" s="92" t="s">
        <v>71</v>
      </c>
      <c r="C262" s="92" t="s">
        <v>17</v>
      </c>
      <c r="D262" s="92" t="s">
        <v>17</v>
      </c>
      <c r="E262" s="92" t="s">
        <v>347</v>
      </c>
      <c r="F262" s="92" t="s">
        <v>194</v>
      </c>
      <c r="G262" s="93">
        <v>381167</v>
      </c>
      <c r="H262" s="93">
        <v>381167</v>
      </c>
      <c r="I262" s="93">
        <f t="shared" si="7"/>
        <v>100</v>
      </c>
    </row>
    <row r="263" spans="1:9" s="84" customFormat="1" ht="12">
      <c r="A263" s="113" t="s">
        <v>28</v>
      </c>
      <c r="B263" s="92" t="s">
        <v>71</v>
      </c>
      <c r="C263" s="92" t="s">
        <v>17</v>
      </c>
      <c r="D263" s="92" t="s">
        <v>17</v>
      </c>
      <c r="E263" s="92" t="s">
        <v>347</v>
      </c>
      <c r="F263" s="92" t="s">
        <v>195</v>
      </c>
      <c r="G263" s="93">
        <v>381167</v>
      </c>
      <c r="H263" s="93">
        <v>381167</v>
      </c>
      <c r="I263" s="93">
        <f t="shared" si="7"/>
        <v>100</v>
      </c>
    </row>
    <row r="264" spans="1:9" s="81" customFormat="1" ht="12">
      <c r="A264" s="114" t="s">
        <v>348</v>
      </c>
      <c r="B264" s="94" t="s">
        <v>71</v>
      </c>
      <c r="C264" s="94" t="s">
        <v>20</v>
      </c>
      <c r="D264" s="94" t="s">
        <v>156</v>
      </c>
      <c r="E264" s="94" t="s">
        <v>184</v>
      </c>
      <c r="F264" s="94" t="s">
        <v>71</v>
      </c>
      <c r="G264" s="95">
        <v>209619.93</v>
      </c>
      <c r="H264" s="95">
        <v>209619.93</v>
      </c>
      <c r="I264" s="95">
        <f t="shared" si="7"/>
        <v>100</v>
      </c>
    </row>
    <row r="265" spans="1:9" s="81" customFormat="1" ht="12">
      <c r="A265" s="114" t="s">
        <v>349</v>
      </c>
      <c r="B265" s="94" t="s">
        <v>71</v>
      </c>
      <c r="C265" s="94" t="s">
        <v>20</v>
      </c>
      <c r="D265" s="94" t="s">
        <v>20</v>
      </c>
      <c r="E265" s="94" t="s">
        <v>184</v>
      </c>
      <c r="F265" s="94" t="s">
        <v>71</v>
      </c>
      <c r="G265" s="95">
        <v>209619.93</v>
      </c>
      <c r="H265" s="95">
        <v>209619.93</v>
      </c>
      <c r="I265" s="95">
        <f t="shared" si="7"/>
        <v>100</v>
      </c>
    </row>
    <row r="266" spans="1:9" s="81" customFormat="1" ht="45">
      <c r="A266" s="113" t="s">
        <v>350</v>
      </c>
      <c r="B266" s="92" t="s">
        <v>71</v>
      </c>
      <c r="C266" s="92" t="s">
        <v>20</v>
      </c>
      <c r="D266" s="92" t="s">
        <v>20</v>
      </c>
      <c r="E266" s="92" t="s">
        <v>158</v>
      </c>
      <c r="F266" s="92" t="s">
        <v>71</v>
      </c>
      <c r="G266" s="93">
        <v>8379</v>
      </c>
      <c r="H266" s="93">
        <v>8379</v>
      </c>
      <c r="I266" s="93">
        <f t="shared" si="7"/>
        <v>100</v>
      </c>
    </row>
    <row r="267" spans="1:9" s="84" customFormat="1" ht="45">
      <c r="A267" s="113" t="s">
        <v>351</v>
      </c>
      <c r="B267" s="92" t="s">
        <v>71</v>
      </c>
      <c r="C267" s="92" t="s">
        <v>20</v>
      </c>
      <c r="D267" s="92" t="s">
        <v>20</v>
      </c>
      <c r="E267" s="92" t="s">
        <v>352</v>
      </c>
      <c r="F267" s="92" t="s">
        <v>71</v>
      </c>
      <c r="G267" s="93">
        <v>8379</v>
      </c>
      <c r="H267" s="93">
        <v>8379</v>
      </c>
      <c r="I267" s="93">
        <f t="shared" si="7"/>
        <v>100</v>
      </c>
    </row>
    <row r="268" spans="1:9" s="81" customFormat="1" ht="12">
      <c r="A268" s="113" t="s">
        <v>353</v>
      </c>
      <c r="B268" s="92" t="s">
        <v>71</v>
      </c>
      <c r="C268" s="92" t="s">
        <v>20</v>
      </c>
      <c r="D268" s="92" t="s">
        <v>20</v>
      </c>
      <c r="E268" s="92" t="s">
        <v>354</v>
      </c>
      <c r="F268" s="92" t="s">
        <v>71</v>
      </c>
      <c r="G268" s="93">
        <v>8379</v>
      </c>
      <c r="H268" s="93">
        <v>8379</v>
      </c>
      <c r="I268" s="93">
        <f t="shared" si="7"/>
        <v>100</v>
      </c>
    </row>
    <row r="269" spans="1:9" s="81" customFormat="1" ht="22.5">
      <c r="A269" s="113" t="s">
        <v>120</v>
      </c>
      <c r="B269" s="92" t="s">
        <v>71</v>
      </c>
      <c r="C269" s="92" t="s">
        <v>20</v>
      </c>
      <c r="D269" s="92" t="s">
        <v>20</v>
      </c>
      <c r="E269" s="92" t="s">
        <v>354</v>
      </c>
      <c r="F269" s="92" t="s">
        <v>213</v>
      </c>
      <c r="G269" s="93">
        <v>8379</v>
      </c>
      <c r="H269" s="93">
        <v>8379</v>
      </c>
      <c r="I269" s="93">
        <f t="shared" si="7"/>
        <v>100</v>
      </c>
    </row>
    <row r="270" spans="1:9" s="84" customFormat="1" ht="22.5">
      <c r="A270" s="113" t="s">
        <v>164</v>
      </c>
      <c r="B270" s="92" t="s">
        <v>71</v>
      </c>
      <c r="C270" s="92" t="s">
        <v>20</v>
      </c>
      <c r="D270" s="92" t="s">
        <v>20</v>
      </c>
      <c r="E270" s="92" t="s">
        <v>354</v>
      </c>
      <c r="F270" s="92" t="s">
        <v>214</v>
      </c>
      <c r="G270" s="93">
        <v>8379</v>
      </c>
      <c r="H270" s="93">
        <v>8379</v>
      </c>
      <c r="I270" s="93">
        <f t="shared" si="7"/>
        <v>100</v>
      </c>
    </row>
    <row r="271" spans="1:9" s="81" customFormat="1" ht="12">
      <c r="A271" s="113" t="s">
        <v>165</v>
      </c>
      <c r="B271" s="92" t="s">
        <v>71</v>
      </c>
      <c r="C271" s="92" t="s">
        <v>20</v>
      </c>
      <c r="D271" s="92" t="s">
        <v>20</v>
      </c>
      <c r="E271" s="92" t="s">
        <v>354</v>
      </c>
      <c r="F271" s="92" t="s">
        <v>216</v>
      </c>
      <c r="G271" s="93">
        <v>8379</v>
      </c>
      <c r="H271" s="93">
        <v>8379</v>
      </c>
      <c r="I271" s="93">
        <f t="shared" si="7"/>
        <v>100</v>
      </c>
    </row>
    <row r="272" spans="1:9" s="81" customFormat="1" ht="33.75">
      <c r="A272" s="113" t="s">
        <v>185</v>
      </c>
      <c r="B272" s="92" t="s">
        <v>71</v>
      </c>
      <c r="C272" s="92" t="s">
        <v>20</v>
      </c>
      <c r="D272" s="92" t="s">
        <v>20</v>
      </c>
      <c r="E272" s="92" t="s">
        <v>131</v>
      </c>
      <c r="F272" s="92" t="s">
        <v>71</v>
      </c>
      <c r="G272" s="93">
        <v>201240.93</v>
      </c>
      <c r="H272" s="93">
        <v>201240.93</v>
      </c>
      <c r="I272" s="93">
        <f t="shared" si="7"/>
        <v>100</v>
      </c>
    </row>
    <row r="273" spans="1:9" s="81" customFormat="1" ht="67.5">
      <c r="A273" s="113" t="s">
        <v>345</v>
      </c>
      <c r="B273" s="92" t="s">
        <v>71</v>
      </c>
      <c r="C273" s="92" t="s">
        <v>20</v>
      </c>
      <c r="D273" s="92" t="s">
        <v>20</v>
      </c>
      <c r="E273" s="92" t="s">
        <v>155</v>
      </c>
      <c r="F273" s="92" t="s">
        <v>71</v>
      </c>
      <c r="G273" s="93">
        <v>201240.93</v>
      </c>
      <c r="H273" s="93">
        <v>201240.93</v>
      </c>
      <c r="I273" s="93">
        <f t="shared" si="7"/>
        <v>100</v>
      </c>
    </row>
    <row r="274" spans="1:9" s="81" customFormat="1" ht="12">
      <c r="A274" s="113" t="s">
        <v>355</v>
      </c>
      <c r="B274" s="92" t="s">
        <v>71</v>
      </c>
      <c r="C274" s="92" t="s">
        <v>20</v>
      </c>
      <c r="D274" s="92" t="s">
        <v>20</v>
      </c>
      <c r="E274" s="92" t="s">
        <v>356</v>
      </c>
      <c r="F274" s="92" t="s">
        <v>71</v>
      </c>
      <c r="G274" s="93">
        <v>201240.93</v>
      </c>
      <c r="H274" s="93">
        <v>201240.93</v>
      </c>
      <c r="I274" s="93">
        <f t="shared" si="7"/>
        <v>100</v>
      </c>
    </row>
    <row r="275" spans="1:9" s="84" customFormat="1" ht="12">
      <c r="A275" s="113" t="s">
        <v>86</v>
      </c>
      <c r="B275" s="92" t="s">
        <v>71</v>
      </c>
      <c r="C275" s="92" t="s">
        <v>20</v>
      </c>
      <c r="D275" s="92" t="s">
        <v>20</v>
      </c>
      <c r="E275" s="92" t="s">
        <v>356</v>
      </c>
      <c r="F275" s="92" t="s">
        <v>194</v>
      </c>
      <c r="G275" s="93">
        <v>201240.93</v>
      </c>
      <c r="H275" s="93">
        <v>201240.93</v>
      </c>
      <c r="I275" s="93">
        <f t="shared" si="7"/>
        <v>100</v>
      </c>
    </row>
    <row r="276" spans="1:9" s="81" customFormat="1" ht="12">
      <c r="A276" s="113" t="s">
        <v>28</v>
      </c>
      <c r="B276" s="92" t="s">
        <v>71</v>
      </c>
      <c r="C276" s="92" t="s">
        <v>20</v>
      </c>
      <c r="D276" s="92" t="s">
        <v>20</v>
      </c>
      <c r="E276" s="92" t="s">
        <v>356</v>
      </c>
      <c r="F276" s="92" t="s">
        <v>195</v>
      </c>
      <c r="G276" s="93">
        <v>201240.93</v>
      </c>
      <c r="H276" s="93">
        <v>201240.93</v>
      </c>
      <c r="I276" s="93">
        <f t="shared" si="7"/>
        <v>100</v>
      </c>
    </row>
    <row r="277" spans="1:9" s="81" customFormat="1" ht="12">
      <c r="A277" s="114" t="s">
        <v>357</v>
      </c>
      <c r="B277" s="94" t="s">
        <v>71</v>
      </c>
      <c r="C277" s="94" t="s">
        <v>18</v>
      </c>
      <c r="D277" s="94" t="s">
        <v>156</v>
      </c>
      <c r="E277" s="94" t="s">
        <v>184</v>
      </c>
      <c r="F277" s="94" t="s">
        <v>71</v>
      </c>
      <c r="G277" s="95">
        <v>12885983.11</v>
      </c>
      <c r="H277" s="95">
        <v>12880861.11</v>
      </c>
      <c r="I277" s="95">
        <f aca="true" t="shared" si="8" ref="I277:I304">H277/G277*100</f>
        <v>99.96025138356711</v>
      </c>
    </row>
    <row r="278" spans="1:9" s="81" customFormat="1" ht="12">
      <c r="A278" s="114" t="s">
        <v>10</v>
      </c>
      <c r="B278" s="94" t="s">
        <v>71</v>
      </c>
      <c r="C278" s="94" t="s">
        <v>18</v>
      </c>
      <c r="D278" s="94" t="s">
        <v>13</v>
      </c>
      <c r="E278" s="94" t="s">
        <v>184</v>
      </c>
      <c r="F278" s="94" t="s">
        <v>71</v>
      </c>
      <c r="G278" s="95">
        <v>12885983.11</v>
      </c>
      <c r="H278" s="95">
        <v>12880861.11</v>
      </c>
      <c r="I278" s="95">
        <f t="shared" si="8"/>
        <v>99.96025138356711</v>
      </c>
    </row>
    <row r="279" spans="1:9" s="81" customFormat="1" ht="45">
      <c r="A279" s="113" t="s">
        <v>350</v>
      </c>
      <c r="B279" s="92" t="s">
        <v>71</v>
      </c>
      <c r="C279" s="92" t="s">
        <v>18</v>
      </c>
      <c r="D279" s="92" t="s">
        <v>13</v>
      </c>
      <c r="E279" s="92" t="s">
        <v>158</v>
      </c>
      <c r="F279" s="92" t="s">
        <v>71</v>
      </c>
      <c r="G279" s="93">
        <v>12885983.11</v>
      </c>
      <c r="H279" s="93">
        <v>12880861.11</v>
      </c>
      <c r="I279" s="93">
        <f t="shared" si="8"/>
        <v>99.96025138356711</v>
      </c>
    </row>
    <row r="280" spans="1:9" s="81" customFormat="1" ht="22.5">
      <c r="A280" s="113" t="s">
        <v>358</v>
      </c>
      <c r="B280" s="92" t="s">
        <v>71</v>
      </c>
      <c r="C280" s="92" t="s">
        <v>18</v>
      </c>
      <c r="D280" s="92" t="s">
        <v>13</v>
      </c>
      <c r="E280" s="92" t="s">
        <v>359</v>
      </c>
      <c r="F280" s="92" t="s">
        <v>71</v>
      </c>
      <c r="G280" s="93">
        <v>12825983.11</v>
      </c>
      <c r="H280" s="93">
        <v>12820861.11</v>
      </c>
      <c r="I280" s="93">
        <f t="shared" si="8"/>
        <v>99.96006543938135</v>
      </c>
    </row>
    <row r="281" spans="1:9" s="81" customFormat="1" ht="22.5">
      <c r="A281" s="113" t="s">
        <v>239</v>
      </c>
      <c r="B281" s="92" t="s">
        <v>71</v>
      </c>
      <c r="C281" s="92" t="s">
        <v>18</v>
      </c>
      <c r="D281" s="92" t="s">
        <v>13</v>
      </c>
      <c r="E281" s="92" t="s">
        <v>360</v>
      </c>
      <c r="F281" s="92" t="s">
        <v>71</v>
      </c>
      <c r="G281" s="93">
        <v>10747815.71</v>
      </c>
      <c r="H281" s="93">
        <v>10742693.71</v>
      </c>
      <c r="I281" s="93">
        <f t="shared" si="8"/>
        <v>99.95234380512093</v>
      </c>
    </row>
    <row r="282" spans="1:9" s="81" customFormat="1" ht="56.25">
      <c r="A282" s="113" t="s">
        <v>168</v>
      </c>
      <c r="B282" s="92" t="s">
        <v>71</v>
      </c>
      <c r="C282" s="92" t="s">
        <v>18</v>
      </c>
      <c r="D282" s="92" t="s">
        <v>13</v>
      </c>
      <c r="E282" s="92" t="s">
        <v>360</v>
      </c>
      <c r="F282" s="92" t="s">
        <v>188</v>
      </c>
      <c r="G282" s="93">
        <v>9749960.02</v>
      </c>
      <c r="H282" s="93">
        <v>9749960.02</v>
      </c>
      <c r="I282" s="93">
        <f t="shared" si="8"/>
        <v>100</v>
      </c>
    </row>
    <row r="283" spans="1:9" s="81" customFormat="1" ht="12">
      <c r="A283" s="113" t="s">
        <v>241</v>
      </c>
      <c r="B283" s="92" t="s">
        <v>71</v>
      </c>
      <c r="C283" s="92" t="s">
        <v>18</v>
      </c>
      <c r="D283" s="92" t="s">
        <v>13</v>
      </c>
      <c r="E283" s="92" t="s">
        <v>360</v>
      </c>
      <c r="F283" s="92" t="s">
        <v>242</v>
      </c>
      <c r="G283" s="93">
        <v>9749960.02</v>
      </c>
      <c r="H283" s="93">
        <v>9749960.02</v>
      </c>
      <c r="I283" s="93">
        <f t="shared" si="8"/>
        <v>100</v>
      </c>
    </row>
    <row r="284" spans="1:9" s="84" customFormat="1" ht="12">
      <c r="A284" s="113" t="s">
        <v>162</v>
      </c>
      <c r="B284" s="92" t="s">
        <v>71</v>
      </c>
      <c r="C284" s="92" t="s">
        <v>18</v>
      </c>
      <c r="D284" s="92" t="s">
        <v>13</v>
      </c>
      <c r="E284" s="92" t="s">
        <v>360</v>
      </c>
      <c r="F284" s="92" t="s">
        <v>243</v>
      </c>
      <c r="G284" s="93">
        <v>7570867.77</v>
      </c>
      <c r="H284" s="93">
        <v>7570867.77</v>
      </c>
      <c r="I284" s="93">
        <f t="shared" si="8"/>
        <v>100</v>
      </c>
    </row>
    <row r="285" spans="1:9" s="81" customFormat="1" ht="22.5">
      <c r="A285" s="113" t="s">
        <v>245</v>
      </c>
      <c r="B285" s="92" t="s">
        <v>71</v>
      </c>
      <c r="C285" s="92" t="s">
        <v>18</v>
      </c>
      <c r="D285" s="92" t="s">
        <v>13</v>
      </c>
      <c r="E285" s="92" t="s">
        <v>360</v>
      </c>
      <c r="F285" s="92" t="s">
        <v>244</v>
      </c>
      <c r="G285" s="93">
        <v>34601</v>
      </c>
      <c r="H285" s="93">
        <v>34601</v>
      </c>
      <c r="I285" s="93">
        <f t="shared" si="8"/>
        <v>100</v>
      </c>
    </row>
    <row r="286" spans="1:9" s="81" customFormat="1" ht="33.75">
      <c r="A286" s="113" t="s">
        <v>246</v>
      </c>
      <c r="B286" s="92" t="s">
        <v>71</v>
      </c>
      <c r="C286" s="92" t="s">
        <v>18</v>
      </c>
      <c r="D286" s="92" t="s">
        <v>13</v>
      </c>
      <c r="E286" s="92" t="s">
        <v>360</v>
      </c>
      <c r="F286" s="92" t="s">
        <v>247</v>
      </c>
      <c r="G286" s="93">
        <v>2144491.25</v>
      </c>
      <c r="H286" s="93">
        <v>2144491.25</v>
      </c>
      <c r="I286" s="93">
        <f t="shared" si="8"/>
        <v>100</v>
      </c>
    </row>
    <row r="287" spans="1:9" s="81" customFormat="1" ht="22.5">
      <c r="A287" s="113" t="s">
        <v>120</v>
      </c>
      <c r="B287" s="92" t="s">
        <v>71</v>
      </c>
      <c r="C287" s="92" t="s">
        <v>18</v>
      </c>
      <c r="D287" s="92" t="s">
        <v>13</v>
      </c>
      <c r="E287" s="92" t="s">
        <v>360</v>
      </c>
      <c r="F287" s="92" t="s">
        <v>213</v>
      </c>
      <c r="G287" s="93">
        <v>732481.43</v>
      </c>
      <c r="H287" s="93">
        <v>727359.43</v>
      </c>
      <c r="I287" s="93">
        <f t="shared" si="8"/>
        <v>99.3007331257531</v>
      </c>
    </row>
    <row r="288" spans="1:9" s="81" customFormat="1" ht="22.5">
      <c r="A288" s="113" t="s">
        <v>164</v>
      </c>
      <c r="B288" s="92" t="s">
        <v>71</v>
      </c>
      <c r="C288" s="92" t="s">
        <v>18</v>
      </c>
      <c r="D288" s="92" t="s">
        <v>13</v>
      </c>
      <c r="E288" s="92" t="s">
        <v>360</v>
      </c>
      <c r="F288" s="92" t="s">
        <v>214</v>
      </c>
      <c r="G288" s="93">
        <v>732481.43</v>
      </c>
      <c r="H288" s="93">
        <v>727359.43</v>
      </c>
      <c r="I288" s="93">
        <f t="shared" si="8"/>
        <v>99.3007331257531</v>
      </c>
    </row>
    <row r="289" spans="1:9" s="81" customFormat="1" ht="22.5">
      <c r="A289" s="113" t="s">
        <v>257</v>
      </c>
      <c r="B289" s="92" t="s">
        <v>71</v>
      </c>
      <c r="C289" s="92" t="s">
        <v>18</v>
      </c>
      <c r="D289" s="92" t="s">
        <v>13</v>
      </c>
      <c r="E289" s="92" t="s">
        <v>360</v>
      </c>
      <c r="F289" s="92" t="s">
        <v>258</v>
      </c>
      <c r="G289" s="93">
        <v>34900</v>
      </c>
      <c r="H289" s="93">
        <v>34900</v>
      </c>
      <c r="I289" s="93">
        <f t="shared" si="8"/>
        <v>100</v>
      </c>
    </row>
    <row r="290" spans="1:9" s="81" customFormat="1" ht="12">
      <c r="A290" s="113" t="s">
        <v>165</v>
      </c>
      <c r="B290" s="92" t="s">
        <v>71</v>
      </c>
      <c r="C290" s="92" t="s">
        <v>18</v>
      </c>
      <c r="D290" s="92" t="s">
        <v>13</v>
      </c>
      <c r="E290" s="92" t="s">
        <v>360</v>
      </c>
      <c r="F290" s="92" t="s">
        <v>216</v>
      </c>
      <c r="G290" s="93">
        <v>697581.43</v>
      </c>
      <c r="H290" s="93">
        <v>692459.43</v>
      </c>
      <c r="I290" s="93">
        <f t="shared" si="8"/>
        <v>99.26574880297487</v>
      </c>
    </row>
    <row r="291" spans="1:9" s="81" customFormat="1" ht="12">
      <c r="A291" s="113" t="s">
        <v>90</v>
      </c>
      <c r="B291" s="92" t="s">
        <v>71</v>
      </c>
      <c r="C291" s="92" t="s">
        <v>18</v>
      </c>
      <c r="D291" s="92" t="s">
        <v>13</v>
      </c>
      <c r="E291" s="92" t="s">
        <v>360</v>
      </c>
      <c r="F291" s="92" t="s">
        <v>361</v>
      </c>
      <c r="G291" s="93">
        <v>215345.26</v>
      </c>
      <c r="H291" s="93">
        <v>215345.26</v>
      </c>
      <c r="I291" s="93">
        <f t="shared" si="8"/>
        <v>100</v>
      </c>
    </row>
    <row r="292" spans="1:9" s="81" customFormat="1" ht="22.5">
      <c r="A292" s="113" t="s">
        <v>166</v>
      </c>
      <c r="B292" s="92" t="s">
        <v>71</v>
      </c>
      <c r="C292" s="92" t="s">
        <v>18</v>
      </c>
      <c r="D292" s="92" t="s">
        <v>13</v>
      </c>
      <c r="E292" s="92" t="s">
        <v>360</v>
      </c>
      <c r="F292" s="92" t="s">
        <v>362</v>
      </c>
      <c r="G292" s="93">
        <v>215345.26</v>
      </c>
      <c r="H292" s="93">
        <v>215345.26</v>
      </c>
      <c r="I292" s="93">
        <f t="shared" si="8"/>
        <v>100</v>
      </c>
    </row>
    <row r="293" spans="1:9" s="81" customFormat="1" ht="33.75">
      <c r="A293" s="113" t="s">
        <v>167</v>
      </c>
      <c r="B293" s="92" t="s">
        <v>71</v>
      </c>
      <c r="C293" s="92" t="s">
        <v>18</v>
      </c>
      <c r="D293" s="92" t="s">
        <v>13</v>
      </c>
      <c r="E293" s="92" t="s">
        <v>360</v>
      </c>
      <c r="F293" s="92" t="s">
        <v>363</v>
      </c>
      <c r="G293" s="93">
        <v>215345.26</v>
      </c>
      <c r="H293" s="93">
        <v>215345.26</v>
      </c>
      <c r="I293" s="93">
        <f t="shared" si="8"/>
        <v>100</v>
      </c>
    </row>
    <row r="294" spans="1:9" s="81" customFormat="1" ht="12">
      <c r="A294" s="113" t="s">
        <v>88</v>
      </c>
      <c r="B294" s="92" t="s">
        <v>71</v>
      </c>
      <c r="C294" s="92" t="s">
        <v>18</v>
      </c>
      <c r="D294" s="92" t="s">
        <v>13</v>
      </c>
      <c r="E294" s="92" t="s">
        <v>360</v>
      </c>
      <c r="F294" s="92" t="s">
        <v>200</v>
      </c>
      <c r="G294" s="93">
        <v>50029</v>
      </c>
      <c r="H294" s="93">
        <v>50029</v>
      </c>
      <c r="I294" s="93">
        <f t="shared" si="8"/>
        <v>100</v>
      </c>
    </row>
    <row r="295" spans="1:9" s="81" customFormat="1" ht="12">
      <c r="A295" s="113" t="s">
        <v>123</v>
      </c>
      <c r="B295" s="92" t="s">
        <v>71</v>
      </c>
      <c r="C295" s="92" t="s">
        <v>18</v>
      </c>
      <c r="D295" s="92" t="s">
        <v>13</v>
      </c>
      <c r="E295" s="92" t="s">
        <v>360</v>
      </c>
      <c r="F295" s="92" t="s">
        <v>221</v>
      </c>
      <c r="G295" s="93">
        <v>50029</v>
      </c>
      <c r="H295" s="93">
        <v>50029</v>
      </c>
      <c r="I295" s="93">
        <f t="shared" si="8"/>
        <v>100</v>
      </c>
    </row>
    <row r="296" spans="1:9" s="81" customFormat="1" ht="22.5">
      <c r="A296" s="113" t="s">
        <v>222</v>
      </c>
      <c r="B296" s="92" t="s">
        <v>71</v>
      </c>
      <c r="C296" s="92" t="s">
        <v>18</v>
      </c>
      <c r="D296" s="92" t="s">
        <v>13</v>
      </c>
      <c r="E296" s="92" t="s">
        <v>360</v>
      </c>
      <c r="F296" s="92" t="s">
        <v>223</v>
      </c>
      <c r="G296" s="93">
        <v>50029</v>
      </c>
      <c r="H296" s="93">
        <v>50029</v>
      </c>
      <c r="I296" s="93">
        <f t="shared" si="8"/>
        <v>100</v>
      </c>
    </row>
    <row r="297" spans="1:9" s="81" customFormat="1" ht="12">
      <c r="A297" s="113" t="s">
        <v>364</v>
      </c>
      <c r="B297" s="92" t="s">
        <v>71</v>
      </c>
      <c r="C297" s="92" t="s">
        <v>18</v>
      </c>
      <c r="D297" s="92" t="s">
        <v>13</v>
      </c>
      <c r="E297" s="92" t="s">
        <v>365</v>
      </c>
      <c r="F297" s="92" t="s">
        <v>71</v>
      </c>
      <c r="G297" s="93">
        <v>96267.4</v>
      </c>
      <c r="H297" s="93">
        <v>96267.4</v>
      </c>
      <c r="I297" s="93">
        <f t="shared" si="8"/>
        <v>100</v>
      </c>
    </row>
    <row r="298" spans="1:9" s="85" customFormat="1" ht="22.5">
      <c r="A298" s="113" t="s">
        <v>120</v>
      </c>
      <c r="B298" s="92" t="s">
        <v>71</v>
      </c>
      <c r="C298" s="92" t="s">
        <v>18</v>
      </c>
      <c r="D298" s="92" t="s">
        <v>13</v>
      </c>
      <c r="E298" s="92" t="s">
        <v>365</v>
      </c>
      <c r="F298" s="92" t="s">
        <v>213</v>
      </c>
      <c r="G298" s="93">
        <v>96267.4</v>
      </c>
      <c r="H298" s="93">
        <v>96267.4</v>
      </c>
      <c r="I298" s="93">
        <f t="shared" si="8"/>
        <v>100</v>
      </c>
    </row>
    <row r="299" spans="1:11" ht="22.5">
      <c r="A299" s="113" t="s">
        <v>164</v>
      </c>
      <c r="B299" s="92" t="s">
        <v>71</v>
      </c>
      <c r="C299" s="92" t="s">
        <v>18</v>
      </c>
      <c r="D299" s="92" t="s">
        <v>13</v>
      </c>
      <c r="E299" s="92" t="s">
        <v>365</v>
      </c>
      <c r="F299" s="92" t="s">
        <v>214</v>
      </c>
      <c r="G299" s="93">
        <v>96267.4</v>
      </c>
      <c r="H299" s="93">
        <v>96267.4</v>
      </c>
      <c r="I299" s="93">
        <f t="shared" si="8"/>
        <v>100</v>
      </c>
      <c r="J299" s="44"/>
      <c r="K299" s="44"/>
    </row>
    <row r="300" spans="1:9" s="98" customFormat="1" ht="12.75">
      <c r="A300" s="113" t="s">
        <v>165</v>
      </c>
      <c r="B300" s="92" t="s">
        <v>71</v>
      </c>
      <c r="C300" s="92" t="s">
        <v>18</v>
      </c>
      <c r="D300" s="92" t="s">
        <v>13</v>
      </c>
      <c r="E300" s="92" t="s">
        <v>365</v>
      </c>
      <c r="F300" s="92" t="s">
        <v>216</v>
      </c>
      <c r="G300" s="93">
        <v>96267.4</v>
      </c>
      <c r="H300" s="93">
        <v>96267.4</v>
      </c>
      <c r="I300" s="93">
        <f t="shared" si="8"/>
        <v>100</v>
      </c>
    </row>
    <row r="301" spans="1:9" s="98" customFormat="1" ht="33.75">
      <c r="A301" s="113" t="s">
        <v>366</v>
      </c>
      <c r="B301" s="92" t="s">
        <v>71</v>
      </c>
      <c r="C301" s="92" t="s">
        <v>18</v>
      </c>
      <c r="D301" s="92" t="s">
        <v>13</v>
      </c>
      <c r="E301" s="92" t="s">
        <v>367</v>
      </c>
      <c r="F301" s="92" t="s">
        <v>71</v>
      </c>
      <c r="G301" s="93">
        <v>1981900</v>
      </c>
      <c r="H301" s="93">
        <v>1981900</v>
      </c>
      <c r="I301" s="93">
        <f t="shared" si="8"/>
        <v>100</v>
      </c>
    </row>
    <row r="302" spans="1:11" ht="56.25">
      <c r="A302" s="113" t="s">
        <v>168</v>
      </c>
      <c r="B302" s="92" t="s">
        <v>71</v>
      </c>
      <c r="C302" s="92" t="s">
        <v>18</v>
      </c>
      <c r="D302" s="92" t="s">
        <v>13</v>
      </c>
      <c r="E302" s="92" t="s">
        <v>367</v>
      </c>
      <c r="F302" s="92" t="s">
        <v>188</v>
      </c>
      <c r="G302" s="93">
        <v>1981900</v>
      </c>
      <c r="H302" s="93">
        <v>1981900</v>
      </c>
      <c r="I302" s="93">
        <f t="shared" si="8"/>
        <v>100</v>
      </c>
      <c r="J302" s="44"/>
      <c r="K302" s="44"/>
    </row>
    <row r="303" spans="1:11" ht="12.75">
      <c r="A303" s="113" t="s">
        <v>241</v>
      </c>
      <c r="B303" s="92" t="s">
        <v>71</v>
      </c>
      <c r="C303" s="92" t="s">
        <v>18</v>
      </c>
      <c r="D303" s="92" t="s">
        <v>13</v>
      </c>
      <c r="E303" s="92" t="s">
        <v>367</v>
      </c>
      <c r="F303" s="92" t="s">
        <v>242</v>
      </c>
      <c r="G303" s="93">
        <v>1981900</v>
      </c>
      <c r="H303" s="93">
        <v>1981900</v>
      </c>
      <c r="I303" s="93">
        <f t="shared" si="8"/>
        <v>100</v>
      </c>
      <c r="J303" s="44"/>
      <c r="K303" s="44"/>
    </row>
    <row r="304" spans="1:11" ht="12.75">
      <c r="A304" s="113" t="s">
        <v>162</v>
      </c>
      <c r="B304" s="92" t="s">
        <v>71</v>
      </c>
      <c r="C304" s="92" t="s">
        <v>18</v>
      </c>
      <c r="D304" s="92" t="s">
        <v>13</v>
      </c>
      <c r="E304" s="92" t="s">
        <v>367</v>
      </c>
      <c r="F304" s="92" t="s">
        <v>243</v>
      </c>
      <c r="G304" s="93">
        <v>1522197</v>
      </c>
      <c r="H304" s="93">
        <v>1522197</v>
      </c>
      <c r="I304" s="93">
        <f t="shared" si="8"/>
        <v>100</v>
      </c>
      <c r="J304" s="44"/>
      <c r="K304" s="44"/>
    </row>
    <row r="305" spans="1:11" ht="33.75">
      <c r="A305" s="113" t="s">
        <v>246</v>
      </c>
      <c r="B305" s="92" t="s">
        <v>71</v>
      </c>
      <c r="C305" s="92" t="s">
        <v>18</v>
      </c>
      <c r="D305" s="92" t="s">
        <v>13</v>
      </c>
      <c r="E305" s="92" t="s">
        <v>367</v>
      </c>
      <c r="F305" s="92" t="s">
        <v>247</v>
      </c>
      <c r="G305" s="93">
        <v>459703</v>
      </c>
      <c r="H305" s="93">
        <v>459703</v>
      </c>
      <c r="I305" s="93">
        <f aca="true" t="shared" si="9" ref="I305:I318">H305/G305*100</f>
        <v>100</v>
      </c>
      <c r="J305" s="44"/>
      <c r="K305" s="44"/>
    </row>
    <row r="306" spans="1:11" ht="22.5">
      <c r="A306" s="113" t="s">
        <v>368</v>
      </c>
      <c r="B306" s="92" t="s">
        <v>71</v>
      </c>
      <c r="C306" s="92" t="s">
        <v>18</v>
      </c>
      <c r="D306" s="92" t="s">
        <v>13</v>
      </c>
      <c r="E306" s="92" t="s">
        <v>369</v>
      </c>
      <c r="F306" s="92" t="s">
        <v>71</v>
      </c>
      <c r="G306" s="93">
        <v>60000</v>
      </c>
      <c r="H306" s="93">
        <v>60000</v>
      </c>
      <c r="I306" s="93">
        <f t="shared" si="9"/>
        <v>100</v>
      </c>
      <c r="J306" s="44"/>
      <c r="K306" s="44"/>
    </row>
    <row r="307" spans="1:11" ht="22.5">
      <c r="A307" s="113" t="s">
        <v>370</v>
      </c>
      <c r="B307" s="92" t="s">
        <v>71</v>
      </c>
      <c r="C307" s="92" t="s">
        <v>18</v>
      </c>
      <c r="D307" s="92" t="s">
        <v>13</v>
      </c>
      <c r="E307" s="92" t="s">
        <v>371</v>
      </c>
      <c r="F307" s="92" t="s">
        <v>71</v>
      </c>
      <c r="G307" s="93">
        <v>60000</v>
      </c>
      <c r="H307" s="93">
        <v>60000</v>
      </c>
      <c r="I307" s="93">
        <f t="shared" si="9"/>
        <v>100</v>
      </c>
      <c r="J307" s="44"/>
      <c r="K307" s="44"/>
    </row>
    <row r="308" spans="1:11" ht="22.5">
      <c r="A308" s="113" t="s">
        <v>120</v>
      </c>
      <c r="B308" s="92" t="s">
        <v>71</v>
      </c>
      <c r="C308" s="92" t="s">
        <v>18</v>
      </c>
      <c r="D308" s="92" t="s">
        <v>13</v>
      </c>
      <c r="E308" s="92" t="s">
        <v>371</v>
      </c>
      <c r="F308" s="92" t="s">
        <v>213</v>
      </c>
      <c r="G308" s="93">
        <v>60000</v>
      </c>
      <c r="H308" s="93">
        <v>60000</v>
      </c>
      <c r="I308" s="93">
        <f t="shared" si="9"/>
        <v>100</v>
      </c>
      <c r="J308" s="44"/>
      <c r="K308" s="44"/>
    </row>
    <row r="309" spans="1:11" ht="22.5">
      <c r="A309" s="113" t="s">
        <v>164</v>
      </c>
      <c r="B309" s="92" t="s">
        <v>71</v>
      </c>
      <c r="C309" s="92" t="s">
        <v>18</v>
      </c>
      <c r="D309" s="92" t="s">
        <v>13</v>
      </c>
      <c r="E309" s="92" t="s">
        <v>371</v>
      </c>
      <c r="F309" s="92" t="s">
        <v>214</v>
      </c>
      <c r="G309" s="93">
        <v>60000</v>
      </c>
      <c r="H309" s="93">
        <v>60000</v>
      </c>
      <c r="I309" s="93">
        <f t="shared" si="9"/>
        <v>100</v>
      </c>
      <c r="J309" s="44"/>
      <c r="K309" s="44"/>
    </row>
    <row r="310" spans="1:11" ht="12.75">
      <c r="A310" s="113" t="s">
        <v>165</v>
      </c>
      <c r="B310" s="92" t="s">
        <v>71</v>
      </c>
      <c r="C310" s="92" t="s">
        <v>18</v>
      </c>
      <c r="D310" s="92" t="s">
        <v>13</v>
      </c>
      <c r="E310" s="92" t="s">
        <v>371</v>
      </c>
      <c r="F310" s="92" t="s">
        <v>216</v>
      </c>
      <c r="G310" s="93">
        <v>60000</v>
      </c>
      <c r="H310" s="93">
        <v>60000</v>
      </c>
      <c r="I310" s="93">
        <f t="shared" si="9"/>
        <v>100</v>
      </c>
      <c r="J310" s="44"/>
      <c r="K310" s="44"/>
    </row>
    <row r="311" spans="1:11" ht="12.75">
      <c r="A311" s="114" t="s">
        <v>372</v>
      </c>
      <c r="B311" s="94" t="s">
        <v>71</v>
      </c>
      <c r="C311" s="94" t="s">
        <v>19</v>
      </c>
      <c r="D311" s="94" t="s">
        <v>156</v>
      </c>
      <c r="E311" s="94" t="s">
        <v>184</v>
      </c>
      <c r="F311" s="94" t="s">
        <v>71</v>
      </c>
      <c r="G311" s="95">
        <v>396000</v>
      </c>
      <c r="H311" s="95">
        <v>396000</v>
      </c>
      <c r="I311" s="95">
        <f t="shared" si="9"/>
        <v>100</v>
      </c>
      <c r="J311" s="44"/>
      <c r="K311" s="44"/>
    </row>
    <row r="312" spans="1:11" ht="12.75">
      <c r="A312" s="114" t="s">
        <v>89</v>
      </c>
      <c r="B312" s="94" t="s">
        <v>71</v>
      </c>
      <c r="C312" s="94" t="s">
        <v>19</v>
      </c>
      <c r="D312" s="94" t="s">
        <v>13</v>
      </c>
      <c r="E312" s="94" t="s">
        <v>184</v>
      </c>
      <c r="F312" s="94" t="s">
        <v>71</v>
      </c>
      <c r="G312" s="95">
        <v>396000</v>
      </c>
      <c r="H312" s="95">
        <v>396000</v>
      </c>
      <c r="I312" s="95">
        <f t="shared" si="9"/>
        <v>100</v>
      </c>
      <c r="J312" s="44"/>
      <c r="K312" s="44"/>
    </row>
    <row r="313" spans="1:11" ht="33.75">
      <c r="A313" s="113" t="s">
        <v>185</v>
      </c>
      <c r="B313" s="92" t="s">
        <v>71</v>
      </c>
      <c r="C313" s="92" t="s">
        <v>19</v>
      </c>
      <c r="D313" s="92" t="s">
        <v>13</v>
      </c>
      <c r="E313" s="92" t="s">
        <v>131</v>
      </c>
      <c r="F313" s="92" t="s">
        <v>71</v>
      </c>
      <c r="G313" s="93">
        <v>396000</v>
      </c>
      <c r="H313" s="93">
        <v>396000</v>
      </c>
      <c r="I313" s="93">
        <f t="shared" si="9"/>
        <v>100</v>
      </c>
      <c r="J313" s="44"/>
      <c r="K313" s="44"/>
    </row>
    <row r="314" spans="1:11" ht="22.5">
      <c r="A314" s="113" t="s">
        <v>373</v>
      </c>
      <c r="B314" s="92" t="s">
        <v>71</v>
      </c>
      <c r="C314" s="92" t="s">
        <v>19</v>
      </c>
      <c r="D314" s="92" t="s">
        <v>13</v>
      </c>
      <c r="E314" s="92" t="s">
        <v>374</v>
      </c>
      <c r="F314" s="92" t="s">
        <v>71</v>
      </c>
      <c r="G314" s="93">
        <v>396000</v>
      </c>
      <c r="H314" s="93">
        <v>396000</v>
      </c>
      <c r="I314" s="93">
        <f t="shared" si="9"/>
        <v>100</v>
      </c>
      <c r="J314" s="44"/>
      <c r="K314" s="44"/>
    </row>
    <row r="315" spans="1:11" ht="12.75">
      <c r="A315" s="113" t="s">
        <v>375</v>
      </c>
      <c r="B315" s="92" t="s">
        <v>71</v>
      </c>
      <c r="C315" s="92" t="s">
        <v>19</v>
      </c>
      <c r="D315" s="92" t="s">
        <v>13</v>
      </c>
      <c r="E315" s="92" t="s">
        <v>376</v>
      </c>
      <c r="F315" s="92" t="s">
        <v>71</v>
      </c>
      <c r="G315" s="93">
        <v>396000</v>
      </c>
      <c r="H315" s="93">
        <v>396000</v>
      </c>
      <c r="I315" s="93">
        <f t="shared" si="9"/>
        <v>100</v>
      </c>
      <c r="J315" s="44"/>
      <c r="K315" s="44"/>
    </row>
    <row r="316" spans="1:11" ht="12.75">
      <c r="A316" s="113" t="s">
        <v>90</v>
      </c>
      <c r="B316" s="92" t="s">
        <v>71</v>
      </c>
      <c r="C316" s="92" t="s">
        <v>19</v>
      </c>
      <c r="D316" s="92" t="s">
        <v>13</v>
      </c>
      <c r="E316" s="92" t="s">
        <v>376</v>
      </c>
      <c r="F316" s="92" t="s">
        <v>361</v>
      </c>
      <c r="G316" s="93">
        <v>396000</v>
      </c>
      <c r="H316" s="93">
        <v>396000</v>
      </c>
      <c r="I316" s="93">
        <f t="shared" si="9"/>
        <v>100</v>
      </c>
      <c r="J316" s="44"/>
      <c r="K316" s="44"/>
    </row>
    <row r="317" spans="1:11" ht="22.5">
      <c r="A317" s="113" t="s">
        <v>377</v>
      </c>
      <c r="B317" s="92" t="s">
        <v>71</v>
      </c>
      <c r="C317" s="92" t="s">
        <v>19</v>
      </c>
      <c r="D317" s="92" t="s">
        <v>13</v>
      </c>
      <c r="E317" s="92" t="s">
        <v>376</v>
      </c>
      <c r="F317" s="92" t="s">
        <v>378</v>
      </c>
      <c r="G317" s="93">
        <v>396000</v>
      </c>
      <c r="H317" s="93">
        <v>396000</v>
      </c>
      <c r="I317" s="93">
        <f t="shared" si="9"/>
        <v>100</v>
      </c>
      <c r="J317" s="44"/>
      <c r="K317" s="44"/>
    </row>
    <row r="318" spans="1:11" ht="12.75">
      <c r="A318" s="113" t="s">
        <v>379</v>
      </c>
      <c r="B318" s="92" t="s">
        <v>71</v>
      </c>
      <c r="C318" s="92" t="s">
        <v>19</v>
      </c>
      <c r="D318" s="92" t="s">
        <v>13</v>
      </c>
      <c r="E318" s="92" t="s">
        <v>376</v>
      </c>
      <c r="F318" s="92" t="s">
        <v>380</v>
      </c>
      <c r="G318" s="93">
        <v>396000</v>
      </c>
      <c r="H318" s="93">
        <v>396000</v>
      </c>
      <c r="I318" s="93">
        <f t="shared" si="9"/>
        <v>100</v>
      </c>
      <c r="J318" s="44"/>
      <c r="K318" s="44"/>
    </row>
    <row r="319" spans="1:11" ht="12.75">
      <c r="A319" s="114" t="s">
        <v>382</v>
      </c>
      <c r="B319" s="94" t="s">
        <v>381</v>
      </c>
      <c r="C319" s="94" t="s">
        <v>381</v>
      </c>
      <c r="D319" s="94" t="s">
        <v>381</v>
      </c>
      <c r="E319" s="94" t="s">
        <v>381</v>
      </c>
      <c r="F319" s="94" t="s">
        <v>381</v>
      </c>
      <c r="G319" s="95">
        <v>67304415.21</v>
      </c>
      <c r="H319" s="95">
        <v>65029348.41</v>
      </c>
      <c r="I319" s="95">
        <f>H319/G319*100</f>
        <v>96.61973617495755</v>
      </c>
      <c r="J319" s="44"/>
      <c r="K319" s="44"/>
    </row>
    <row r="320" spans="1:11" ht="12.75">
      <c r="A320" s="115"/>
      <c r="J320" s="44"/>
      <c r="K320" s="44"/>
    </row>
    <row r="321" ht="12.75">
      <c r="A321" s="115"/>
    </row>
    <row r="322" spans="1:22" ht="12.75">
      <c r="A322" s="115"/>
      <c r="J322" s="97"/>
      <c r="K322" s="97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</row>
    <row r="323" ht="12.75">
      <c r="A323" s="115"/>
    </row>
    <row r="324" ht="12.75">
      <c r="A324" s="115"/>
    </row>
    <row r="325" ht="12.75">
      <c r="A325" s="115"/>
    </row>
    <row r="326" spans="1:22" s="98" customFormat="1" ht="12.75">
      <c r="A326" s="115"/>
      <c r="B326" s="43"/>
      <c r="C326" s="43"/>
      <c r="D326" s="43"/>
      <c r="E326" s="43"/>
      <c r="F326" s="43"/>
      <c r="G326" s="62"/>
      <c r="H326" s="62"/>
      <c r="I326" s="43"/>
      <c r="J326" s="43"/>
      <c r="K326" s="43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</row>
    <row r="327" ht="12.75">
      <c r="A327" s="115"/>
    </row>
    <row r="328" ht="12.75">
      <c r="A328" s="115"/>
    </row>
    <row r="329" ht="12.75">
      <c r="A329" s="115"/>
    </row>
    <row r="330" ht="12.75">
      <c r="A330" s="115"/>
    </row>
    <row r="331" ht="12.75">
      <c r="A331" s="115"/>
    </row>
    <row r="332" ht="12.75">
      <c r="A332" s="115"/>
    </row>
    <row r="333" ht="12.75">
      <c r="A333" s="115"/>
    </row>
    <row r="334" ht="12.75">
      <c r="A334" s="115"/>
    </row>
    <row r="335" ht="12.75">
      <c r="A335" s="115"/>
    </row>
    <row r="336" ht="12.75">
      <c r="A336" s="115"/>
    </row>
    <row r="337" ht="12.75">
      <c r="A337" s="115"/>
    </row>
    <row r="338" ht="12.75">
      <c r="A338" s="115"/>
    </row>
    <row r="339" ht="12.75">
      <c r="A339" s="115"/>
    </row>
    <row r="340" ht="12.75">
      <c r="A340" s="115"/>
    </row>
    <row r="341" ht="12.75">
      <c r="A341" s="115"/>
    </row>
    <row r="342" ht="12.75">
      <c r="A342" s="115"/>
    </row>
    <row r="343" ht="12.75">
      <c r="A343" s="115"/>
    </row>
    <row r="344" ht="12.75">
      <c r="A344" s="115"/>
    </row>
    <row r="345" ht="12.75">
      <c r="A345" s="115"/>
    </row>
    <row r="346" ht="12.75">
      <c r="A346" s="115"/>
    </row>
    <row r="347" ht="12.75">
      <c r="A347" s="115"/>
    </row>
    <row r="348" ht="12.75">
      <c r="A348" s="115"/>
    </row>
    <row r="349" ht="12.75">
      <c r="A349" s="115"/>
    </row>
    <row r="350" ht="12.75">
      <c r="A350" s="115"/>
    </row>
    <row r="351" ht="12.75">
      <c r="A351" s="115"/>
    </row>
    <row r="352" ht="12.75">
      <c r="A352" s="115"/>
    </row>
    <row r="353" ht="12.75">
      <c r="A353" s="115"/>
    </row>
    <row r="354" ht="12.75">
      <c r="A354" s="115"/>
    </row>
    <row r="355" ht="12.75">
      <c r="A355" s="115"/>
    </row>
    <row r="356" ht="12.75">
      <c r="A356" s="115"/>
    </row>
    <row r="357" ht="12.75">
      <c r="A357" s="115"/>
    </row>
    <row r="358" ht="12.75">
      <c r="A358" s="115"/>
    </row>
    <row r="359" spans="1:22" ht="12.75">
      <c r="A359" s="115"/>
      <c r="J359" s="97"/>
      <c r="K359" s="97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</row>
    <row r="360" ht="12.75">
      <c r="A360" s="115"/>
    </row>
    <row r="361" ht="12.75">
      <c r="A361" s="115"/>
    </row>
    <row r="362" ht="12.75">
      <c r="A362" s="115"/>
    </row>
    <row r="363" spans="1:22" s="98" customFormat="1" ht="12.75">
      <c r="A363" s="42"/>
      <c r="B363" s="43"/>
      <c r="C363" s="43"/>
      <c r="D363" s="43"/>
      <c r="E363" s="43"/>
      <c r="F363" s="43"/>
      <c r="G363" s="62"/>
      <c r="H363" s="62"/>
      <c r="I363" s="43"/>
      <c r="J363" s="43"/>
      <c r="K363" s="43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</row>
    <row r="394" spans="10:22" ht="12.75">
      <c r="J394" s="97"/>
      <c r="K394" s="97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</row>
    <row r="398" spans="1:22" s="98" customFormat="1" ht="12.75">
      <c r="A398" s="42"/>
      <c r="B398" s="43"/>
      <c r="C398" s="43"/>
      <c r="D398" s="43"/>
      <c r="E398" s="43"/>
      <c r="F398" s="43"/>
      <c r="G398" s="62"/>
      <c r="H398" s="62"/>
      <c r="I398" s="43"/>
      <c r="J398" s="43"/>
      <c r="K398" s="43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</row>
    <row r="412" spans="10:22" ht="12.75">
      <c r="J412" s="97"/>
      <c r="K412" s="97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</row>
    <row r="413" spans="10:22" ht="12.75">
      <c r="J413" s="97"/>
      <c r="K413" s="97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</row>
    <row r="416" spans="1:22" s="98" customFormat="1" ht="12.75">
      <c r="A416" s="42"/>
      <c r="B416" s="43"/>
      <c r="C416" s="43"/>
      <c r="D416" s="43"/>
      <c r="E416" s="43"/>
      <c r="F416" s="43"/>
      <c r="G416" s="62"/>
      <c r="H416" s="62"/>
      <c r="I416" s="43"/>
      <c r="J416" s="43"/>
      <c r="K416" s="43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s="98" customFormat="1" ht="12.75">
      <c r="A417" s="42"/>
      <c r="B417" s="43"/>
      <c r="C417" s="43"/>
      <c r="D417" s="43"/>
      <c r="E417" s="43"/>
      <c r="F417" s="43"/>
      <c r="G417" s="62"/>
      <c r="H417" s="62"/>
      <c r="I417" s="43"/>
      <c r="J417" s="43"/>
      <c r="K417" s="43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</row>
    <row r="424" spans="10:22" ht="12.75">
      <c r="J424" s="97"/>
      <c r="K424" s="97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</row>
    <row r="428" spans="1:22" s="98" customFormat="1" ht="12.75">
      <c r="A428" s="42"/>
      <c r="B428" s="43"/>
      <c r="C428" s="43"/>
      <c r="D428" s="43"/>
      <c r="E428" s="43"/>
      <c r="F428" s="43"/>
      <c r="G428" s="62"/>
      <c r="H428" s="62"/>
      <c r="I428" s="43"/>
      <c r="J428" s="43"/>
      <c r="K428" s="43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93" spans="10:22" ht="12.75">
      <c r="J493" s="97"/>
      <c r="K493" s="97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</row>
    <row r="497" spans="1:22" s="98" customFormat="1" ht="12.75">
      <c r="A497" s="42"/>
      <c r="B497" s="43"/>
      <c r="C497" s="43"/>
      <c r="D497" s="43"/>
      <c r="E497" s="43"/>
      <c r="F497" s="43"/>
      <c r="G497" s="62"/>
      <c r="H497" s="62"/>
      <c r="I497" s="43"/>
      <c r="J497" s="43"/>
      <c r="K497" s="43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</row>
    <row r="502" spans="10:22" ht="12.75">
      <c r="J502" s="97"/>
      <c r="K502" s="97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</row>
    <row r="503" spans="10:22" ht="12.75">
      <c r="J503" s="97"/>
      <c r="K503" s="97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</row>
    <row r="506" spans="1:22" s="98" customFormat="1" ht="12.75">
      <c r="A506" s="42"/>
      <c r="B506" s="43"/>
      <c r="C506" s="43"/>
      <c r="D506" s="43"/>
      <c r="E506" s="43"/>
      <c r="F506" s="43"/>
      <c r="G506" s="62"/>
      <c r="H506" s="62"/>
      <c r="I506" s="43"/>
      <c r="J506" s="43"/>
      <c r="K506" s="43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</row>
    <row r="507" spans="1:22" s="98" customFormat="1" ht="12.75">
      <c r="A507" s="42"/>
      <c r="B507" s="43"/>
      <c r="C507" s="43"/>
      <c r="D507" s="43"/>
      <c r="E507" s="43"/>
      <c r="F507" s="43"/>
      <c r="G507" s="62"/>
      <c r="H507" s="62"/>
      <c r="I507" s="43"/>
      <c r="J507" s="43"/>
      <c r="K507" s="43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</row>
    <row r="521" spans="10:22" ht="12.75">
      <c r="J521" s="97"/>
      <c r="K521" s="97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</row>
    <row r="522" spans="10:22" ht="12.75">
      <c r="J522" s="97"/>
      <c r="K522" s="97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</row>
    <row r="525" spans="1:22" s="98" customFormat="1" ht="12.75">
      <c r="A525" s="42"/>
      <c r="B525" s="43"/>
      <c r="C525" s="43"/>
      <c r="D525" s="43"/>
      <c r="E525" s="43"/>
      <c r="F525" s="43"/>
      <c r="G525" s="62"/>
      <c r="H525" s="62"/>
      <c r="I525" s="43"/>
      <c r="J525" s="43"/>
      <c r="K525" s="43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</row>
    <row r="526" spans="1:22" s="98" customFormat="1" ht="12.75">
      <c r="A526" s="42"/>
      <c r="B526" s="43"/>
      <c r="C526" s="43"/>
      <c r="D526" s="43"/>
      <c r="E526" s="43"/>
      <c r="F526" s="43"/>
      <c r="G526" s="62"/>
      <c r="H526" s="62"/>
      <c r="I526" s="43"/>
      <c r="J526" s="43"/>
      <c r="K526" s="43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</row>
    <row r="597" spans="10:22" ht="12.75">
      <c r="J597" s="97"/>
      <c r="K597" s="97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</row>
    <row r="598" spans="10:22" ht="12.75">
      <c r="J598" s="97"/>
      <c r="K598" s="97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</row>
    <row r="601" spans="1:22" s="98" customFormat="1" ht="12.75">
      <c r="A601" s="42"/>
      <c r="B601" s="43"/>
      <c r="C601" s="43"/>
      <c r="D601" s="43"/>
      <c r="E601" s="43"/>
      <c r="F601" s="43"/>
      <c r="G601" s="62"/>
      <c r="H601" s="62"/>
      <c r="I601" s="43"/>
      <c r="J601" s="43"/>
      <c r="K601" s="43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</row>
    <row r="602" spans="1:22" s="98" customFormat="1" ht="12.75">
      <c r="A602" s="42"/>
      <c r="B602" s="43"/>
      <c r="C602" s="43"/>
      <c r="D602" s="43"/>
      <c r="E602" s="43"/>
      <c r="F602" s="43"/>
      <c r="G602" s="62"/>
      <c r="H602" s="62"/>
      <c r="I602" s="43"/>
      <c r="J602" s="43"/>
      <c r="K602" s="43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</row>
    <row r="608" spans="10:22" ht="12.75"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</row>
    <row r="612" spans="1:22" s="96" customFormat="1" ht="12.75">
      <c r="A612" s="42"/>
      <c r="B612" s="43"/>
      <c r="C612" s="43"/>
      <c r="D612" s="43"/>
      <c r="E612" s="43"/>
      <c r="F612" s="43"/>
      <c r="G612" s="62"/>
      <c r="H612" s="62"/>
      <c r="I612" s="43"/>
      <c r="J612" s="43"/>
      <c r="K612" s="43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</sheetData>
  <sheetProtection/>
  <autoFilter ref="A9:I319"/>
  <mergeCells count="3">
    <mergeCell ref="H2:K2"/>
    <mergeCell ref="H3:K3"/>
    <mergeCell ref="A6:I6"/>
  </mergeCells>
  <printOptions/>
  <pageMargins left="0.7480314960629921" right="0.11811023622047245" top="0.5118110236220472" bottom="0.5118110236220472" header="0.5118110236220472" footer="0.5118110236220472"/>
  <pageSetup fitToHeight="0" fitToWidth="1" horizontalDpi="600" verticalDpi="600" orientation="portrait" paperSize="9" scale="78" r:id="rId1"/>
  <colBreaks count="1" manualBreakCount="1">
    <brk id="11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zoomScalePageLayoutView="0" workbookViewId="0" topLeftCell="A1">
      <selection activeCell="A7" sqref="A7:F7"/>
    </sheetView>
  </sheetViews>
  <sheetFormatPr defaultColWidth="9.00390625" defaultRowHeight="12.75" outlineLevelRow="1"/>
  <cols>
    <col min="1" max="1" width="45.875" style="2" customWidth="1"/>
    <col min="2" max="2" width="7.25390625" style="1" customWidth="1"/>
    <col min="3" max="3" width="7.875" style="1" customWidth="1"/>
    <col min="4" max="4" width="20.75390625" style="1" customWidth="1"/>
    <col min="5" max="5" width="18.75390625" style="1" customWidth="1"/>
    <col min="6" max="6" width="17.625" style="1" customWidth="1"/>
    <col min="7" max="16384" width="9.125" style="3" customWidth="1"/>
  </cols>
  <sheetData>
    <row r="1" spans="3:6" ht="15.75" customHeight="1">
      <c r="C1" s="21"/>
      <c r="D1" s="22"/>
      <c r="E1" s="72" t="s">
        <v>1</v>
      </c>
      <c r="F1" s="22"/>
    </row>
    <row r="2" spans="3:8" ht="15.75" customHeight="1">
      <c r="C2" s="21"/>
      <c r="D2" s="22"/>
      <c r="E2" s="144" t="s">
        <v>527</v>
      </c>
      <c r="F2" s="144"/>
      <c r="G2" s="144"/>
      <c r="H2" s="144"/>
    </row>
    <row r="3" spans="3:8" ht="15.75" customHeight="1">
      <c r="C3" s="21"/>
      <c r="D3" s="22"/>
      <c r="E3" s="144" t="s">
        <v>134</v>
      </c>
      <c r="F3" s="144"/>
      <c r="G3" s="144"/>
      <c r="H3" s="144"/>
    </row>
    <row r="4" spans="3:8" ht="14.25" customHeight="1">
      <c r="C4" s="21"/>
      <c r="D4" s="22"/>
      <c r="E4" s="70" t="s">
        <v>525</v>
      </c>
      <c r="F4" s="56"/>
      <c r="G4" s="56"/>
      <c r="H4"/>
    </row>
    <row r="5" spans="3:8" ht="13.5" customHeight="1">
      <c r="C5" s="21"/>
      <c r="D5" s="14"/>
      <c r="E5" s="54" t="s">
        <v>531</v>
      </c>
      <c r="F5" s="56"/>
      <c r="G5" s="56"/>
      <c r="H5"/>
    </row>
    <row r="6" spans="3:6" ht="15.75">
      <c r="C6" s="21"/>
      <c r="D6" s="14"/>
      <c r="E6" s="14"/>
      <c r="F6" s="14"/>
    </row>
    <row r="7" spans="1:6" s="36" customFormat="1" ht="14.25" customHeight="1">
      <c r="A7" s="147" t="s">
        <v>180</v>
      </c>
      <c r="B7" s="147"/>
      <c r="C7" s="147"/>
      <c r="D7" s="147"/>
      <c r="E7" s="147"/>
      <c r="F7" s="147"/>
    </row>
    <row r="8" spans="1:6" s="36" customFormat="1" ht="17.25" customHeight="1">
      <c r="A8" s="147" t="s">
        <v>23</v>
      </c>
      <c r="B8" s="147"/>
      <c r="C8" s="147"/>
      <c r="D8" s="147"/>
      <c r="E8" s="147"/>
      <c r="F8" s="147"/>
    </row>
    <row r="9" spans="1:6" ht="14.25" customHeight="1">
      <c r="A9" s="1"/>
      <c r="D9" s="4"/>
      <c r="E9" s="4"/>
      <c r="F9" s="49"/>
    </row>
    <row r="10" spans="1:6" ht="66" customHeight="1">
      <c r="A10" s="152" t="s">
        <v>3</v>
      </c>
      <c r="B10" s="154" t="s">
        <v>11</v>
      </c>
      <c r="C10" s="154" t="s">
        <v>12</v>
      </c>
      <c r="D10" s="148" t="s">
        <v>30</v>
      </c>
      <c r="E10" s="148" t="s">
        <v>63</v>
      </c>
      <c r="F10" s="150" t="s">
        <v>31</v>
      </c>
    </row>
    <row r="11" spans="1:6" ht="66.75" customHeight="1">
      <c r="A11" s="153"/>
      <c r="B11" s="155"/>
      <c r="C11" s="155"/>
      <c r="D11" s="149"/>
      <c r="E11" s="149"/>
      <c r="F11" s="151"/>
    </row>
    <row r="12" spans="1:6" ht="17.25" customHeight="1">
      <c r="A12" s="5">
        <v>1</v>
      </c>
      <c r="B12" s="5">
        <v>2</v>
      </c>
      <c r="C12" s="5">
        <v>3</v>
      </c>
      <c r="D12" s="5">
        <v>4</v>
      </c>
      <c r="E12" s="5">
        <v>4</v>
      </c>
      <c r="F12" s="5">
        <v>4</v>
      </c>
    </row>
    <row r="13" spans="1:6" ht="15.75">
      <c r="A13" s="117" t="s">
        <v>183</v>
      </c>
      <c r="B13" s="6" t="s">
        <v>13</v>
      </c>
      <c r="C13" s="6"/>
      <c r="D13" s="86">
        <f>SUM(D14:D17)</f>
        <v>29271274.46</v>
      </c>
      <c r="E13" s="86">
        <f>SUM(E14:E17)</f>
        <v>28249382.23</v>
      </c>
      <c r="F13" s="59">
        <f>E13/D13*100</f>
        <v>96.50889054592943</v>
      </c>
    </row>
    <row r="14" spans="1:6" ht="47.25">
      <c r="A14" s="112" t="s">
        <v>121</v>
      </c>
      <c r="B14" s="8" t="s">
        <v>13</v>
      </c>
      <c r="C14" s="8" t="s">
        <v>15</v>
      </c>
      <c r="D14" s="23">
        <v>1866050.4</v>
      </c>
      <c r="E14" s="23">
        <v>1866050.4</v>
      </c>
      <c r="F14" s="60">
        <f>E14/D14*100</f>
        <v>100</v>
      </c>
    </row>
    <row r="15" spans="1:6" ht="78.75">
      <c r="A15" s="112" t="s">
        <v>193</v>
      </c>
      <c r="B15" s="8" t="s">
        <v>13</v>
      </c>
      <c r="C15" s="8" t="s">
        <v>16</v>
      </c>
      <c r="D15" s="23">
        <v>9621447.16</v>
      </c>
      <c r="E15" s="23">
        <v>9621447.16</v>
      </c>
      <c r="F15" s="60">
        <f>E15/D15*100</f>
        <v>100</v>
      </c>
    </row>
    <row r="16" spans="1:6" ht="31.5">
      <c r="A16" s="15" t="s">
        <v>147</v>
      </c>
      <c r="B16" s="8" t="s">
        <v>13</v>
      </c>
      <c r="C16" s="8" t="s">
        <v>20</v>
      </c>
      <c r="D16" s="23">
        <v>833713</v>
      </c>
      <c r="E16" s="23">
        <v>833713</v>
      </c>
      <c r="F16" s="60">
        <f>E16/D16*100</f>
        <v>100</v>
      </c>
    </row>
    <row r="17" spans="1:6" ht="15.75">
      <c r="A17" s="16" t="s">
        <v>4</v>
      </c>
      <c r="B17" s="8" t="s">
        <v>13</v>
      </c>
      <c r="C17" s="8" t="s">
        <v>50</v>
      </c>
      <c r="D17" s="23">
        <v>16950063.9</v>
      </c>
      <c r="E17" s="23">
        <v>15928171.67</v>
      </c>
      <c r="F17" s="60">
        <f aca="true" t="shared" si="0" ref="F17:F42">E17/D17*100</f>
        <v>93.97116001432893</v>
      </c>
    </row>
    <row r="18" spans="1:6" ht="15.75">
      <c r="A18" s="17" t="s">
        <v>259</v>
      </c>
      <c r="B18" s="6" t="s">
        <v>15</v>
      </c>
      <c r="C18" s="8"/>
      <c r="D18" s="86">
        <f>D19</f>
        <v>465371.43</v>
      </c>
      <c r="E18" s="86">
        <f>E19</f>
        <v>465371.43</v>
      </c>
      <c r="F18" s="59">
        <f t="shared" si="0"/>
        <v>100</v>
      </c>
    </row>
    <row r="19" spans="1:6" ht="31.5">
      <c r="A19" s="9" t="s">
        <v>0</v>
      </c>
      <c r="B19" s="8" t="s">
        <v>15</v>
      </c>
      <c r="C19" s="8" t="s">
        <v>14</v>
      </c>
      <c r="D19" s="23">
        <v>465371.43</v>
      </c>
      <c r="E19" s="23">
        <v>465371.43</v>
      </c>
      <c r="F19" s="60">
        <f t="shared" si="0"/>
        <v>100</v>
      </c>
    </row>
    <row r="20" spans="1:6" ht="31.5">
      <c r="A20" s="10" t="s">
        <v>33</v>
      </c>
      <c r="B20" s="6" t="s">
        <v>14</v>
      </c>
      <c r="C20" s="6"/>
      <c r="D20" s="86">
        <f>SUM(D21:D23)</f>
        <v>1226397</v>
      </c>
      <c r="E20" s="86">
        <f>SUM(E21:E23)</f>
        <v>124141.33</v>
      </c>
      <c r="F20" s="59">
        <f>E20/D20*100</f>
        <v>10.122442406496427</v>
      </c>
    </row>
    <row r="21" spans="1:6" ht="15.75">
      <c r="A21" s="9" t="s">
        <v>65</v>
      </c>
      <c r="B21" s="8" t="s">
        <v>14</v>
      </c>
      <c r="C21" s="8" t="s">
        <v>16</v>
      </c>
      <c r="D21" s="23">
        <v>49976.83</v>
      </c>
      <c r="E21" s="23">
        <v>49976.83</v>
      </c>
      <c r="F21" s="60">
        <f>E21/D21*100</f>
        <v>100</v>
      </c>
    </row>
    <row r="22" spans="1:6" ht="63">
      <c r="A22" s="9" t="s">
        <v>148</v>
      </c>
      <c r="B22" s="8" t="s">
        <v>14</v>
      </c>
      <c r="C22" s="8" t="s">
        <v>21</v>
      </c>
      <c r="D22" s="23">
        <v>1102255.67</v>
      </c>
      <c r="E22" s="23">
        <v>0</v>
      </c>
      <c r="F22" s="60">
        <f>E22/D22*100</f>
        <v>0</v>
      </c>
    </row>
    <row r="23" spans="1:6" ht="47.25">
      <c r="A23" s="9" t="s">
        <v>66</v>
      </c>
      <c r="B23" s="8" t="s">
        <v>14</v>
      </c>
      <c r="C23" s="8" t="s">
        <v>64</v>
      </c>
      <c r="D23" s="23">
        <v>74164.5</v>
      </c>
      <c r="E23" s="23">
        <v>74164.5</v>
      </c>
      <c r="F23" s="60">
        <f>E23/D23*100</f>
        <v>100</v>
      </c>
    </row>
    <row r="24" spans="1:6" ht="15.75">
      <c r="A24" s="10" t="s">
        <v>43</v>
      </c>
      <c r="B24" s="6" t="s">
        <v>16</v>
      </c>
      <c r="C24" s="6"/>
      <c r="D24" s="86">
        <f>SUM(D25:D28)</f>
        <v>13038702.13</v>
      </c>
      <c r="E24" s="86">
        <f>SUM(E25:E28)</f>
        <v>12974711.510000002</v>
      </c>
      <c r="F24" s="59">
        <f t="shared" si="0"/>
        <v>99.5092255397662</v>
      </c>
    </row>
    <row r="25" spans="1:6" ht="15.75">
      <c r="A25" s="9" t="s">
        <v>42</v>
      </c>
      <c r="B25" s="8" t="s">
        <v>16</v>
      </c>
      <c r="C25" s="8" t="s">
        <v>13</v>
      </c>
      <c r="D25" s="23">
        <v>3205512.36</v>
      </c>
      <c r="E25" s="23">
        <v>3205512.36</v>
      </c>
      <c r="F25" s="60">
        <f t="shared" si="0"/>
        <v>100</v>
      </c>
    </row>
    <row r="26" spans="1:6" ht="15.75">
      <c r="A26" s="9" t="s">
        <v>181</v>
      </c>
      <c r="B26" s="8" t="s">
        <v>16</v>
      </c>
      <c r="C26" s="8" t="s">
        <v>17</v>
      </c>
      <c r="D26" s="23">
        <v>60142.38</v>
      </c>
      <c r="E26" s="23">
        <v>60142.38</v>
      </c>
      <c r="F26" s="60">
        <f t="shared" si="0"/>
        <v>100</v>
      </c>
    </row>
    <row r="27" spans="1:6" ht="15.75">
      <c r="A27" s="9" t="s">
        <v>67</v>
      </c>
      <c r="B27" s="8" t="s">
        <v>16</v>
      </c>
      <c r="C27" s="8" t="s">
        <v>21</v>
      </c>
      <c r="D27" s="23">
        <v>9576613.08</v>
      </c>
      <c r="E27" s="23">
        <v>9512652.46</v>
      </c>
      <c r="F27" s="60">
        <f t="shared" si="0"/>
        <v>99.3321164855916</v>
      </c>
    </row>
    <row r="28" spans="1:6" ht="15.75">
      <c r="A28" s="9" t="s">
        <v>48</v>
      </c>
      <c r="B28" s="8" t="s">
        <v>16</v>
      </c>
      <c r="C28" s="8" t="s">
        <v>19</v>
      </c>
      <c r="D28" s="23">
        <v>196434.31</v>
      </c>
      <c r="E28" s="23">
        <v>196404.31</v>
      </c>
      <c r="F28" s="60">
        <f t="shared" si="0"/>
        <v>99.98472771890002</v>
      </c>
    </row>
    <row r="29" spans="1:6" ht="15.75">
      <c r="A29" s="7" t="s">
        <v>5</v>
      </c>
      <c r="B29" s="6" t="s">
        <v>17</v>
      </c>
      <c r="C29" s="8"/>
      <c r="D29" s="86">
        <f>SUM(D30:D33)</f>
        <v>9811067.15</v>
      </c>
      <c r="E29" s="86">
        <f>SUM(E30:E33)</f>
        <v>9729260.87</v>
      </c>
      <c r="F29" s="59">
        <f t="shared" si="0"/>
        <v>99.16618367044812</v>
      </c>
    </row>
    <row r="30" spans="1:6" ht="15.75">
      <c r="A30" s="9" t="s">
        <v>6</v>
      </c>
      <c r="B30" s="8" t="s">
        <v>17</v>
      </c>
      <c r="C30" s="8" t="s">
        <v>13</v>
      </c>
      <c r="D30" s="23">
        <v>80000</v>
      </c>
      <c r="E30" s="23">
        <v>40000</v>
      </c>
      <c r="F30" s="60">
        <f t="shared" si="0"/>
        <v>50</v>
      </c>
    </row>
    <row r="31" spans="1:6" ht="15.75" hidden="1">
      <c r="A31" s="9" t="s">
        <v>7</v>
      </c>
      <c r="B31" s="8" t="s">
        <v>17</v>
      </c>
      <c r="C31" s="8" t="s">
        <v>15</v>
      </c>
      <c r="D31" s="23">
        <v>0</v>
      </c>
      <c r="E31" s="23">
        <v>0</v>
      </c>
      <c r="F31" s="60" t="e">
        <f t="shared" si="0"/>
        <v>#DIV/0!</v>
      </c>
    </row>
    <row r="32" spans="1:6" ht="15.75">
      <c r="A32" s="11" t="s">
        <v>8</v>
      </c>
      <c r="B32" s="8" t="s">
        <v>17</v>
      </c>
      <c r="C32" s="8" t="s">
        <v>14</v>
      </c>
      <c r="D32" s="23">
        <v>9349900.15</v>
      </c>
      <c r="E32" s="23">
        <v>9308093.87</v>
      </c>
      <c r="F32" s="60">
        <f t="shared" si="0"/>
        <v>99.55286923572119</v>
      </c>
    </row>
    <row r="33" spans="1:6" ht="31.5">
      <c r="A33" s="11" t="s">
        <v>44</v>
      </c>
      <c r="B33" s="8" t="s">
        <v>17</v>
      </c>
      <c r="C33" s="8" t="s">
        <v>17</v>
      </c>
      <c r="D33" s="23">
        <v>381167</v>
      </c>
      <c r="E33" s="23">
        <v>381167</v>
      </c>
      <c r="F33" s="60">
        <f>E33/D33*100</f>
        <v>100</v>
      </c>
    </row>
    <row r="34" spans="1:6" ht="15.75" hidden="1">
      <c r="A34" s="7" t="s">
        <v>150</v>
      </c>
      <c r="B34" s="6" t="s">
        <v>149</v>
      </c>
      <c r="C34" s="6"/>
      <c r="D34" s="86">
        <f>D35</f>
        <v>0</v>
      </c>
      <c r="E34" s="86">
        <f>E35</f>
        <v>0</v>
      </c>
      <c r="F34" s="60" t="e">
        <f t="shared" si="0"/>
        <v>#DIV/0!</v>
      </c>
    </row>
    <row r="35" spans="1:6" ht="31.5" hidden="1">
      <c r="A35" s="11" t="s">
        <v>151</v>
      </c>
      <c r="B35" s="8" t="s">
        <v>149</v>
      </c>
      <c r="C35" s="8" t="s">
        <v>17</v>
      </c>
      <c r="D35" s="23">
        <v>0</v>
      </c>
      <c r="E35" s="23">
        <v>0</v>
      </c>
      <c r="F35" s="60" t="e">
        <f t="shared" si="0"/>
        <v>#DIV/0!</v>
      </c>
    </row>
    <row r="36" spans="1:6" ht="15.75">
      <c r="A36" s="7" t="s">
        <v>9</v>
      </c>
      <c r="B36" s="6" t="s">
        <v>20</v>
      </c>
      <c r="C36" s="8"/>
      <c r="D36" s="86">
        <f>SUM(D37:D37)</f>
        <v>209619.93</v>
      </c>
      <c r="E36" s="86">
        <f>SUM(E37:E37)</f>
        <v>209619.93</v>
      </c>
      <c r="F36" s="59">
        <f t="shared" si="0"/>
        <v>100</v>
      </c>
    </row>
    <row r="37" spans="1:6" ht="18" customHeight="1">
      <c r="A37" s="9" t="s">
        <v>349</v>
      </c>
      <c r="B37" s="8" t="s">
        <v>20</v>
      </c>
      <c r="C37" s="8" t="s">
        <v>20</v>
      </c>
      <c r="D37" s="23">
        <v>209619.93</v>
      </c>
      <c r="E37" s="23">
        <v>209619.93</v>
      </c>
      <c r="F37" s="60">
        <f t="shared" si="0"/>
        <v>100</v>
      </c>
    </row>
    <row r="38" spans="1:6" ht="15.75">
      <c r="A38" s="10" t="s">
        <v>49</v>
      </c>
      <c r="B38" s="6" t="s">
        <v>18</v>
      </c>
      <c r="C38" s="6"/>
      <c r="D38" s="86">
        <f>D39</f>
        <v>12885983.11</v>
      </c>
      <c r="E38" s="86">
        <f>E39</f>
        <v>12880861.11</v>
      </c>
      <c r="F38" s="59">
        <f t="shared" si="0"/>
        <v>99.96025138356711</v>
      </c>
    </row>
    <row r="39" spans="1:6" ht="15.75">
      <c r="A39" s="9" t="s">
        <v>10</v>
      </c>
      <c r="B39" s="8" t="s">
        <v>18</v>
      </c>
      <c r="C39" s="8" t="s">
        <v>13</v>
      </c>
      <c r="D39" s="23">
        <v>12885983.11</v>
      </c>
      <c r="E39" s="23">
        <v>12880861.11</v>
      </c>
      <c r="F39" s="60">
        <f t="shared" si="0"/>
        <v>99.96025138356711</v>
      </c>
    </row>
    <row r="40" spans="1:6" ht="15.75">
      <c r="A40" s="10" t="s">
        <v>68</v>
      </c>
      <c r="B40" s="6" t="s">
        <v>19</v>
      </c>
      <c r="C40" s="6"/>
      <c r="D40" s="86">
        <f>SUM(D41)</f>
        <v>396000</v>
      </c>
      <c r="E40" s="86">
        <f>SUM(E41)</f>
        <v>396000</v>
      </c>
      <c r="F40" s="59">
        <f>SUM(F41)</f>
        <v>100</v>
      </c>
    </row>
    <row r="41" spans="1:6" ht="15.75">
      <c r="A41" s="9" t="s">
        <v>89</v>
      </c>
      <c r="B41" s="8" t="s">
        <v>19</v>
      </c>
      <c r="C41" s="8" t="s">
        <v>13</v>
      </c>
      <c r="D41" s="23">
        <v>396000</v>
      </c>
      <c r="E41" s="23">
        <v>396000</v>
      </c>
      <c r="F41" s="60">
        <f t="shared" si="0"/>
        <v>100</v>
      </c>
    </row>
    <row r="42" spans="1:6" ht="15.75">
      <c r="A42" s="10" t="s">
        <v>32</v>
      </c>
      <c r="B42" s="6"/>
      <c r="C42" s="6"/>
      <c r="D42" s="86">
        <f>D13+D18+D29+D36+D38+D24+D20+D40+D34</f>
        <v>67304415.21000001</v>
      </c>
      <c r="E42" s="86">
        <f>E13+E18+E29+E36+E38+E24+E20+E40+E34</f>
        <v>65029348.41</v>
      </c>
      <c r="F42" s="59">
        <f t="shared" si="0"/>
        <v>96.61973617495752</v>
      </c>
    </row>
    <row r="43" spans="1:6" ht="15.75">
      <c r="A43" s="18"/>
      <c r="B43" s="12"/>
      <c r="C43" s="12"/>
      <c r="D43" s="19"/>
      <c r="E43" s="19"/>
      <c r="F43" s="19"/>
    </row>
    <row r="44" spans="1:6" ht="15.75" outlineLevel="1">
      <c r="A44" s="20"/>
      <c r="B44" s="12"/>
      <c r="C44" s="12"/>
      <c r="D44" s="13"/>
      <c r="E44" s="13"/>
      <c r="F44" s="13"/>
    </row>
    <row r="45" spans="1:6" ht="15.75" outlineLevel="1">
      <c r="A45" s="20"/>
      <c r="B45" s="12"/>
      <c r="C45" s="12"/>
      <c r="D45" s="12"/>
      <c r="E45" s="12"/>
      <c r="F45" s="12"/>
    </row>
    <row r="46" spans="1:6" ht="15.75">
      <c r="A46" s="20"/>
      <c r="B46" s="12"/>
      <c r="C46" s="12"/>
      <c r="D46" s="12"/>
      <c r="E46" s="12"/>
      <c r="F46" s="12"/>
    </row>
    <row r="47" spans="1:6" ht="12.75" customHeight="1">
      <c r="A47" s="18"/>
      <c r="B47" s="12"/>
      <c r="C47" s="12"/>
      <c r="D47" s="12"/>
      <c r="E47" s="12"/>
      <c r="F47" s="12"/>
    </row>
    <row r="48" spans="1:6" ht="12.75" customHeight="1">
      <c r="A48" s="18"/>
      <c r="B48" s="12"/>
      <c r="C48" s="12"/>
      <c r="D48" s="12"/>
      <c r="E48" s="12"/>
      <c r="F48" s="12"/>
    </row>
    <row r="49" spans="1:6" ht="12.75" customHeight="1">
      <c r="A49" s="1"/>
      <c r="B49" s="12"/>
      <c r="C49" s="12"/>
      <c r="D49" s="12"/>
      <c r="E49" s="12"/>
      <c r="F49" s="12"/>
    </row>
    <row r="50" spans="1:6" ht="12.75" customHeight="1">
      <c r="A50" s="4"/>
      <c r="B50" s="12"/>
      <c r="C50" s="12"/>
      <c r="D50" s="12"/>
      <c r="E50" s="12"/>
      <c r="F50" s="12"/>
    </row>
    <row r="51" spans="2:6" ht="12.75" customHeight="1">
      <c r="B51" s="12"/>
      <c r="C51" s="12"/>
      <c r="D51" s="12"/>
      <c r="E51" s="12"/>
      <c r="F51" s="12"/>
    </row>
    <row r="52" spans="2:6" ht="12.75" customHeight="1">
      <c r="B52" s="12"/>
      <c r="C52" s="12"/>
      <c r="D52" s="12"/>
      <c r="E52" s="12"/>
      <c r="F52" s="12"/>
    </row>
    <row r="53" ht="12.75" customHeight="1"/>
    <row r="54" ht="14.2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/>
  <mergeCells count="10">
    <mergeCell ref="E2:H2"/>
    <mergeCell ref="E3:H3"/>
    <mergeCell ref="A8:F8"/>
    <mergeCell ref="A7:F7"/>
    <mergeCell ref="E10:E11"/>
    <mergeCell ref="F10:F11"/>
    <mergeCell ref="A10:A11"/>
    <mergeCell ref="B10:B11"/>
    <mergeCell ref="C10:C11"/>
    <mergeCell ref="D10:D11"/>
  </mergeCells>
  <printOptions/>
  <pageMargins left="0.68" right="0.1968503937007874" top="0.35433070866141736" bottom="0.3937007874015748" header="0.15748031496062992" footer="0.1968503937007874"/>
  <pageSetup firstPageNumber="31" useFirstPageNumber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tabSelected="1" view="pageBreakPreview" zoomScaleSheetLayoutView="100" zoomScalePageLayoutView="0" workbookViewId="0" topLeftCell="A1">
      <selection activeCell="R17" sqref="R17"/>
    </sheetView>
  </sheetViews>
  <sheetFormatPr defaultColWidth="9.00390625" defaultRowHeight="12.75"/>
  <cols>
    <col min="1" max="1" width="2.125" style="0" customWidth="1"/>
    <col min="2" max="3" width="1.875" style="0" customWidth="1"/>
    <col min="4" max="4" width="2.00390625" style="0" customWidth="1"/>
    <col min="5" max="5" width="1.625" style="0" customWidth="1"/>
    <col min="6" max="6" width="43.625" style="0" customWidth="1"/>
    <col min="8" max="8" width="5.25390625" style="0" customWidth="1"/>
    <col min="9" max="9" width="4.625" style="0" customWidth="1"/>
    <col min="10" max="10" width="6.625" style="0" customWidth="1"/>
    <col min="12" max="12" width="15.625" style="0" customWidth="1"/>
    <col min="13" max="13" width="16.25390625" style="0" customWidth="1"/>
    <col min="14" max="14" width="10.25390625" style="0" customWidth="1"/>
    <col min="15" max="15" width="0.12890625" style="0" customWidth="1"/>
  </cols>
  <sheetData>
    <row r="2" spans="1:13" ht="15.75">
      <c r="A2" s="25"/>
      <c r="L2" s="156" t="s">
        <v>46</v>
      </c>
      <c r="M2" s="156"/>
    </row>
    <row r="3" spans="1:15" ht="15.75">
      <c r="A3" s="25"/>
      <c r="L3" s="144" t="s">
        <v>529</v>
      </c>
      <c r="M3" s="144"/>
      <c r="N3" s="144"/>
      <c r="O3" s="144"/>
    </row>
    <row r="4" spans="1:15" ht="15.75">
      <c r="A4" s="25"/>
      <c r="L4" s="144" t="s">
        <v>134</v>
      </c>
      <c r="M4" s="144"/>
      <c r="N4" s="144"/>
      <c r="O4" s="144"/>
    </row>
    <row r="5" spans="1:14" ht="15.75">
      <c r="A5" s="25"/>
      <c r="L5" s="200" t="s">
        <v>525</v>
      </c>
      <c r="M5" s="200"/>
      <c r="N5" s="201"/>
    </row>
    <row r="6" spans="1:14" ht="15.75">
      <c r="A6" s="25"/>
      <c r="K6" s="141"/>
      <c r="L6" s="142" t="s">
        <v>526</v>
      </c>
      <c r="M6" s="110"/>
      <c r="N6" s="64"/>
    </row>
    <row r="7" spans="1:14" ht="15.75">
      <c r="A7" s="25"/>
      <c r="L7" s="63"/>
      <c r="M7" s="63"/>
      <c r="N7" s="64"/>
    </row>
    <row r="8" spans="1:14" ht="89.25" customHeight="1">
      <c r="A8" s="180" t="s">
        <v>523</v>
      </c>
      <c r="B8" s="180"/>
      <c r="C8" s="180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ht="13.5" thickBot="1"/>
    <row r="10" spans="1:14" ht="12.75" customHeight="1">
      <c r="A10" s="164" t="s">
        <v>24</v>
      </c>
      <c r="B10" s="165"/>
      <c r="C10" s="165"/>
      <c r="D10" s="165"/>
      <c r="E10" s="165"/>
      <c r="F10" s="166"/>
      <c r="G10" s="202" t="s">
        <v>34</v>
      </c>
      <c r="H10" s="173" t="s">
        <v>53</v>
      </c>
      <c r="I10" s="174"/>
      <c r="J10" s="174"/>
      <c r="K10" s="175"/>
      <c r="L10" s="207" t="s">
        <v>107</v>
      </c>
      <c r="M10" s="207" t="s">
        <v>108</v>
      </c>
      <c r="N10" s="210" t="s">
        <v>55</v>
      </c>
    </row>
    <row r="11" spans="1:14" ht="33.75" customHeight="1">
      <c r="A11" s="167"/>
      <c r="B11" s="168"/>
      <c r="C11" s="168"/>
      <c r="D11" s="168"/>
      <c r="E11" s="168"/>
      <c r="F11" s="169"/>
      <c r="G11" s="203"/>
      <c r="H11" s="176" t="s">
        <v>54</v>
      </c>
      <c r="I11" s="177"/>
      <c r="J11" s="178"/>
      <c r="K11" s="205" t="s">
        <v>35</v>
      </c>
      <c r="L11" s="208"/>
      <c r="M11" s="208"/>
      <c r="N11" s="211"/>
    </row>
    <row r="12" spans="1:14" ht="33.75" customHeight="1">
      <c r="A12" s="170"/>
      <c r="B12" s="171"/>
      <c r="C12" s="171"/>
      <c r="D12" s="171"/>
      <c r="E12" s="171"/>
      <c r="F12" s="172"/>
      <c r="G12" s="204"/>
      <c r="H12" s="179"/>
      <c r="I12" s="171"/>
      <c r="J12" s="172"/>
      <c r="K12" s="206"/>
      <c r="L12" s="209"/>
      <c r="M12" s="209"/>
      <c r="N12" s="212"/>
    </row>
    <row r="13" spans="1:14" ht="13.5" thickBot="1">
      <c r="A13" s="157" t="s">
        <v>36</v>
      </c>
      <c r="B13" s="158"/>
      <c r="C13" s="158"/>
      <c r="D13" s="158"/>
      <c r="E13" s="158"/>
      <c r="F13" s="159"/>
      <c r="G13" s="28" t="s">
        <v>37</v>
      </c>
      <c r="H13" s="160" t="s">
        <v>38</v>
      </c>
      <c r="I13" s="158"/>
      <c r="J13" s="159"/>
      <c r="K13" s="28" t="s">
        <v>39</v>
      </c>
      <c r="L13" s="28" t="s">
        <v>40</v>
      </c>
      <c r="M13" s="28" t="s">
        <v>41</v>
      </c>
      <c r="N13" s="29" t="s">
        <v>56</v>
      </c>
    </row>
    <row r="14" spans="1:14" ht="12.75" customHeight="1">
      <c r="A14" s="185" t="s">
        <v>59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7"/>
      <c r="L14" s="87">
        <f>L15</f>
        <v>7158055.399999991</v>
      </c>
      <c r="M14" s="87">
        <f>M15</f>
        <v>4760467.549999997</v>
      </c>
      <c r="N14" s="32">
        <f>M14/L14*100</f>
        <v>66.50503920380392</v>
      </c>
    </row>
    <row r="15" spans="1:14" ht="12.75" customHeight="1">
      <c r="A15" s="188" t="s">
        <v>60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90"/>
      <c r="L15" s="88">
        <f>L16</f>
        <v>7158055.399999991</v>
      </c>
      <c r="M15" s="88">
        <f>M16</f>
        <v>4760467.549999997</v>
      </c>
      <c r="N15" s="34"/>
    </row>
    <row r="16" spans="1:14" ht="12.75" customHeight="1">
      <c r="A16" s="191" t="s">
        <v>61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3"/>
      <c r="L16" s="88">
        <f>L17+L18</f>
        <v>7158055.399999991</v>
      </c>
      <c r="M16" s="88">
        <f>M17+M18</f>
        <v>4760467.549999997</v>
      </c>
      <c r="N16" s="33"/>
    </row>
    <row r="17" spans="1:14" ht="28.5" customHeight="1">
      <c r="A17" s="194" t="s">
        <v>51</v>
      </c>
      <c r="B17" s="195"/>
      <c r="C17" s="195"/>
      <c r="D17" s="195"/>
      <c r="E17" s="195"/>
      <c r="F17" s="196"/>
      <c r="G17" s="50" t="s">
        <v>71</v>
      </c>
      <c r="H17" s="161" t="s">
        <v>62</v>
      </c>
      <c r="I17" s="162"/>
      <c r="J17" s="163"/>
      <c r="K17" s="27" t="s">
        <v>57</v>
      </c>
      <c r="L17" s="89">
        <v>-60146359.81</v>
      </c>
      <c r="M17" s="89">
        <v>-60268880.86</v>
      </c>
      <c r="N17" s="32">
        <f>M17/L17*100</f>
        <v>100.20370484662253</v>
      </c>
    </row>
    <row r="18" spans="1:14" ht="12.75" customHeight="1" thickBot="1">
      <c r="A18" s="197" t="s">
        <v>52</v>
      </c>
      <c r="B18" s="198"/>
      <c r="C18" s="198"/>
      <c r="D18" s="198"/>
      <c r="E18" s="198"/>
      <c r="F18" s="199"/>
      <c r="G18" s="51" t="s">
        <v>71</v>
      </c>
      <c r="H18" s="182" t="s">
        <v>62</v>
      </c>
      <c r="I18" s="183"/>
      <c r="J18" s="184"/>
      <c r="K18" s="26" t="s">
        <v>58</v>
      </c>
      <c r="L18" s="89">
        <v>67304415.21</v>
      </c>
      <c r="M18" s="89">
        <v>65029348.41</v>
      </c>
      <c r="N18" s="32">
        <f>M18/L18*100</f>
        <v>96.61973617495755</v>
      </c>
    </row>
    <row r="19" spans="1:14" ht="12.75" customHeight="1" thickBo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1" t="s">
        <v>91</v>
      </c>
      <c r="L19" s="90">
        <f>L15</f>
        <v>7158055.399999991</v>
      </c>
      <c r="M19" s="90">
        <f>M15</f>
        <v>4760467.549999997</v>
      </c>
      <c r="N19" s="35">
        <f>M19/L19*100</f>
        <v>66.50503920380392</v>
      </c>
    </row>
    <row r="20" ht="12.75" customHeight="1"/>
    <row r="21" ht="24" customHeight="1"/>
    <row r="22" ht="39" customHeight="1"/>
  </sheetData>
  <sheetProtection/>
  <mergeCells count="22">
    <mergeCell ref="L5:N5"/>
    <mergeCell ref="G10:G12"/>
    <mergeCell ref="K11:K12"/>
    <mergeCell ref="L10:L12"/>
    <mergeCell ref="M10:M12"/>
    <mergeCell ref="N10:N12"/>
    <mergeCell ref="H18:J18"/>
    <mergeCell ref="A14:K14"/>
    <mergeCell ref="A15:K15"/>
    <mergeCell ref="A16:K16"/>
    <mergeCell ref="A17:F17"/>
    <mergeCell ref="A18:F18"/>
    <mergeCell ref="L2:M2"/>
    <mergeCell ref="A13:F13"/>
    <mergeCell ref="H13:J13"/>
    <mergeCell ref="L3:O3"/>
    <mergeCell ref="L4:O4"/>
    <mergeCell ref="H17:J17"/>
    <mergeCell ref="A10:F12"/>
    <mergeCell ref="H10:K10"/>
    <mergeCell ref="H11:J12"/>
    <mergeCell ref="A8:N8"/>
  </mergeCells>
  <printOptions/>
  <pageMargins left="0.75" right="0.22" top="1" bottom="1" header="0.5" footer="0.5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="110" zoomScaleSheetLayoutView="110" zoomScalePageLayoutView="0" workbookViewId="0" topLeftCell="A1">
      <selection activeCell="C5" sqref="C5"/>
    </sheetView>
  </sheetViews>
  <sheetFormatPr defaultColWidth="9.00390625" defaultRowHeight="12.75"/>
  <cols>
    <col min="1" max="1" width="49.875" style="119" customWidth="1"/>
    <col min="2" max="2" width="28.125" style="119" customWidth="1"/>
    <col min="3" max="3" width="16.375" style="119" customWidth="1"/>
    <col min="4" max="4" width="17.125" style="119" customWidth="1"/>
    <col min="5" max="5" width="15.125" style="119" customWidth="1"/>
    <col min="6" max="16384" width="9.125" style="119" customWidth="1"/>
  </cols>
  <sheetData>
    <row r="1" spans="4:7" ht="12.75">
      <c r="D1" s="156" t="s">
        <v>524</v>
      </c>
      <c r="E1" s="156"/>
      <c r="F1"/>
      <c r="G1"/>
    </row>
    <row r="2" spans="4:7" ht="12.75">
      <c r="D2" s="144" t="s">
        <v>527</v>
      </c>
      <c r="E2" s="144"/>
      <c r="F2" s="144"/>
      <c r="G2" s="144"/>
    </row>
    <row r="3" spans="4:7" ht="12.75">
      <c r="D3" s="144" t="s">
        <v>134</v>
      </c>
      <c r="E3" s="144"/>
      <c r="F3" s="144"/>
      <c r="G3" s="144"/>
    </row>
    <row r="4" spans="4:7" ht="12.75">
      <c r="D4" s="110" t="s">
        <v>525</v>
      </c>
      <c r="E4" s="110"/>
      <c r="F4" s="111"/>
      <c r="G4" s="109"/>
    </row>
    <row r="5" spans="3:7" ht="9.75" customHeight="1">
      <c r="C5" s="120"/>
      <c r="D5" s="56" t="s">
        <v>526</v>
      </c>
      <c r="E5" s="63"/>
      <c r="F5" s="64"/>
      <c r="G5"/>
    </row>
    <row r="6" ht="45" customHeight="1">
      <c r="G6"/>
    </row>
    <row r="7" spans="1:5" ht="56.25" customHeight="1">
      <c r="A7" s="214" t="s">
        <v>383</v>
      </c>
      <c r="B7" s="214"/>
      <c r="C7" s="214"/>
      <c r="D7" s="214"/>
      <c r="E7" s="214"/>
    </row>
    <row r="8" spans="1:5" ht="12.75">
      <c r="A8" s="121"/>
      <c r="B8" s="121"/>
      <c r="E8" s="122" t="s">
        <v>498</v>
      </c>
    </row>
    <row r="9" spans="1:5" ht="19.5" customHeight="1">
      <c r="A9" s="215" t="s">
        <v>499</v>
      </c>
      <c r="B9" s="215" t="s">
        <v>500</v>
      </c>
      <c r="C9" s="217" t="s">
        <v>522</v>
      </c>
      <c r="D9" s="213" t="s">
        <v>108</v>
      </c>
      <c r="E9" s="213" t="s">
        <v>69</v>
      </c>
    </row>
    <row r="10" spans="1:5" ht="12.75">
      <c r="A10" s="216"/>
      <c r="B10" s="216"/>
      <c r="C10" s="217"/>
      <c r="D10" s="213"/>
      <c r="E10" s="213"/>
    </row>
    <row r="11" spans="1:5" ht="18.75" customHeight="1">
      <c r="A11" s="123" t="s">
        <v>501</v>
      </c>
      <c r="B11" s="124" t="s">
        <v>502</v>
      </c>
      <c r="C11" s="125">
        <f>C12</f>
        <v>7158055.399999991</v>
      </c>
      <c r="D11" s="136">
        <f>D12</f>
        <v>4760467.549999997</v>
      </c>
      <c r="E11" s="139">
        <f>E12</f>
        <v>66.50503920380392</v>
      </c>
    </row>
    <row r="12" spans="1:5" ht="33" customHeight="1">
      <c r="A12" s="123" t="s">
        <v>503</v>
      </c>
      <c r="B12" s="124" t="s">
        <v>504</v>
      </c>
      <c r="C12" s="125">
        <f>C13+C17</f>
        <v>7158055.399999991</v>
      </c>
      <c r="D12" s="136">
        <f>D13+D17</f>
        <v>4760467.549999997</v>
      </c>
      <c r="E12" s="139">
        <f>D12/C12*100</f>
        <v>66.50503920380392</v>
      </c>
    </row>
    <row r="13" spans="1:5" s="128" customFormat="1" ht="29.25" customHeight="1">
      <c r="A13" s="126" t="s">
        <v>505</v>
      </c>
      <c r="B13" s="124" t="s">
        <v>506</v>
      </c>
      <c r="C13" s="127">
        <f aca="true" t="shared" si="0" ref="C13:E15">C14</f>
        <v>-60146359.81</v>
      </c>
      <c r="D13" s="137">
        <f t="shared" si="0"/>
        <v>-60268880.86</v>
      </c>
      <c r="E13" s="140">
        <f t="shared" si="0"/>
        <v>100.20370484662253</v>
      </c>
    </row>
    <row r="14" spans="1:5" ht="29.25" customHeight="1">
      <c r="A14" s="129" t="s">
        <v>507</v>
      </c>
      <c r="B14" s="130" t="s">
        <v>508</v>
      </c>
      <c r="C14" s="131">
        <f t="shared" si="0"/>
        <v>-60146359.81</v>
      </c>
      <c r="D14" s="138">
        <f t="shared" si="0"/>
        <v>-60268880.86</v>
      </c>
      <c r="E14" s="139">
        <f t="shared" si="0"/>
        <v>100.20370484662253</v>
      </c>
    </row>
    <row r="15" spans="1:5" ht="29.25" customHeight="1">
      <c r="A15" s="129" t="s">
        <v>509</v>
      </c>
      <c r="B15" s="130" t="s">
        <v>510</v>
      </c>
      <c r="C15" s="131">
        <f t="shared" si="0"/>
        <v>-60146359.81</v>
      </c>
      <c r="D15" s="138">
        <f t="shared" si="0"/>
        <v>-60268880.86</v>
      </c>
      <c r="E15" s="139">
        <f t="shared" si="0"/>
        <v>100.20370484662253</v>
      </c>
    </row>
    <row r="16" spans="1:5" ht="21">
      <c r="A16" s="132" t="s">
        <v>511</v>
      </c>
      <c r="B16" s="130" t="s">
        <v>512</v>
      </c>
      <c r="C16" s="131">
        <v>-60146359.81</v>
      </c>
      <c r="D16" s="138">
        <v>-60268880.86</v>
      </c>
      <c r="E16" s="139">
        <f>D16/C16*100</f>
        <v>100.20370484662253</v>
      </c>
    </row>
    <row r="17" spans="1:5" s="128" customFormat="1" ht="35.25" customHeight="1">
      <c r="A17" s="126" t="s">
        <v>513</v>
      </c>
      <c r="B17" s="124" t="s">
        <v>514</v>
      </c>
      <c r="C17" s="127">
        <f aca="true" t="shared" si="1" ref="C17:E19">C18</f>
        <v>67304415.21</v>
      </c>
      <c r="D17" s="137">
        <f t="shared" si="1"/>
        <v>65029348.41</v>
      </c>
      <c r="E17" s="140">
        <f t="shared" si="1"/>
        <v>96.61973617495755</v>
      </c>
    </row>
    <row r="18" spans="1:5" ht="23.25" customHeight="1">
      <c r="A18" s="132" t="s">
        <v>515</v>
      </c>
      <c r="B18" s="130" t="s">
        <v>516</v>
      </c>
      <c r="C18" s="131">
        <f t="shared" si="1"/>
        <v>67304415.21</v>
      </c>
      <c r="D18" s="138">
        <f t="shared" si="1"/>
        <v>65029348.41</v>
      </c>
      <c r="E18" s="139">
        <f t="shared" si="1"/>
        <v>96.61973617495755</v>
      </c>
    </row>
    <row r="19" spans="1:5" ht="12.75">
      <c r="A19" s="133" t="s">
        <v>517</v>
      </c>
      <c r="B19" s="130" t="s">
        <v>518</v>
      </c>
      <c r="C19" s="131">
        <f t="shared" si="1"/>
        <v>67304415.21</v>
      </c>
      <c r="D19" s="138">
        <f t="shared" si="1"/>
        <v>65029348.41</v>
      </c>
      <c r="E19" s="139">
        <f t="shared" si="1"/>
        <v>96.61973617495755</v>
      </c>
    </row>
    <row r="20" spans="1:5" ht="21">
      <c r="A20" s="132" t="s">
        <v>519</v>
      </c>
      <c r="B20" s="130" t="s">
        <v>520</v>
      </c>
      <c r="C20" s="131">
        <v>67304415.21</v>
      </c>
      <c r="D20" s="138">
        <v>65029348.41</v>
      </c>
      <c r="E20" s="139">
        <f>D20/C20*100</f>
        <v>96.61973617495755</v>
      </c>
    </row>
    <row r="21" spans="1:5" ht="21">
      <c r="A21" s="134" t="s">
        <v>521</v>
      </c>
      <c r="B21" s="135"/>
      <c r="C21" s="125">
        <f>C16+C20</f>
        <v>7158055.399999991</v>
      </c>
      <c r="D21" s="136">
        <f>D16+D20</f>
        <v>4760467.549999997</v>
      </c>
      <c r="E21" s="139">
        <f>D21/C21*100</f>
        <v>66.50503920380392</v>
      </c>
    </row>
  </sheetData>
  <sheetProtection/>
  <mergeCells count="9">
    <mergeCell ref="E9:E10"/>
    <mergeCell ref="D1:E1"/>
    <mergeCell ref="D2:G2"/>
    <mergeCell ref="D3:G3"/>
    <mergeCell ref="A7:E7"/>
    <mergeCell ref="A9:A10"/>
    <mergeCell ref="B9:B10"/>
    <mergeCell ref="C9:C10"/>
    <mergeCell ref="D9:D10"/>
  </mergeCells>
  <printOptions/>
  <pageMargins left="0.75" right="0.34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Юрист</cp:lastModifiedBy>
  <cp:lastPrinted>2021-04-26T08:28:31Z</cp:lastPrinted>
  <dcterms:created xsi:type="dcterms:W3CDTF">2008-02-18T07:33:24Z</dcterms:created>
  <dcterms:modified xsi:type="dcterms:W3CDTF">2021-04-26T08:28:58Z</dcterms:modified>
  <cp:category/>
  <cp:version/>
  <cp:contentType/>
  <cp:contentStatus/>
</cp:coreProperties>
</file>