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Расходы" sheetId="1" r:id="rId1"/>
  </sheets>
  <calcPr calcId="124519"/>
</workbook>
</file>

<file path=xl/calcChain.xml><?xml version="1.0" encoding="utf-8"?>
<calcChain xmlns="http://schemas.openxmlformats.org/spreadsheetml/2006/main">
  <c r="L223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L75" s="1"/>
  <c r="I76"/>
  <c r="L76" s="1"/>
  <c r="I77"/>
  <c r="L77" s="1"/>
  <c r="I78"/>
  <c r="L78" s="1"/>
  <c r="I79"/>
  <c r="L79" s="1"/>
  <c r="I80"/>
  <c r="L80" s="1"/>
  <c r="I81"/>
  <c r="L81" s="1"/>
  <c r="I82"/>
  <c r="I83"/>
  <c r="L83" s="1"/>
  <c r="L82" s="1"/>
  <c r="I84"/>
  <c r="L84" s="1"/>
  <c r="I85"/>
  <c r="L85" s="1"/>
  <c r="I86"/>
  <c r="L86" s="1"/>
  <c r="I87"/>
  <c r="L87" s="1"/>
  <c r="I88"/>
  <c r="L88" s="1"/>
  <c r="I89"/>
  <c r="L89" s="1"/>
  <c r="I90"/>
  <c r="L90" s="1"/>
  <c r="I91"/>
  <c r="L91" s="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L124" s="1"/>
  <c r="L109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</calcChain>
</file>

<file path=xl/sharedStrings.xml><?xml version="1.0" encoding="utf-8"?>
<sst xmlns="http://schemas.openxmlformats.org/spreadsheetml/2006/main" count="879" uniqueCount="235">
  <si>
    <t/>
  </si>
  <si>
    <t>Наименование</t>
  </si>
  <si>
    <t>Код по бюджетной классификации</t>
  </si>
  <si>
    <t>ФКР</t>
  </si>
  <si>
    <t>КЦСР</t>
  </si>
  <si>
    <t>КВР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</si>
  <si>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</si>
  <si>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</si>
  <si>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</si>
  <si>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</si>
  <si>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</si>
  <si>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</si>
  <si>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</si>
  <si>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</si>
  <si>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</si>
  <si>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</si>
  <si>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</si>
  <si>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</si>
  <si>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</si>
  <si>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</si>
  <si>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</si>
  <si>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</si>
  <si>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</si>
  <si>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</si>
  <si>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</si>
  <si>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</si>
  <si>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</si>
  <si>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</si>
  <si>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</si>
  <si>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</si>
  <si>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</si>
  <si>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</si>
  <si>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</si>
  <si>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</si>
  <si>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0107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</si>
  <si>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</si>
  <si>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</si>
  <si>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 - техническое обеспечение подготовки и проведения выборов (голосований)</t>
  </si>
  <si>
    <t>0700679990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</si>
  <si>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</si>
  <si>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</si>
  <si>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</si>
  <si>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</si>
  <si>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</si>
  <si>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0111</t>
  </si>
  <si>
    <t>Непрограммные расходы</t>
  </si>
  <si>
    <t>6000000000</t>
  </si>
  <si>
    <t>Резервные фонды местных администраций</t>
  </si>
  <si>
    <t>6000007050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</si>
  <si>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</si>
  <si>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</si>
  <si>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</si>
  <si>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</si>
  <si>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</si>
  <si>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</si>
  <si>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700102400</t>
  </si>
  <si>
    <t>0700102400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</si>
  <si>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</si>
  <si>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</si>
  <si>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</si>
  <si>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</si>
  <si>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</si>
  <si>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</si>
  <si>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</si>
  <si>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энергетических ресурсов</t>
  </si>
  <si>
    <t>247</t>
  </si>
  <si>
    <t>Исполнение судебных актов</t>
  </si>
  <si>
    <t>830</t>
  </si>
  <si>
    <t>Уплата налогов, сборов и иных платежей</t>
  </si>
  <si>
    <t>850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</si>
  <si>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</si>
  <si>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</si>
  <si>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</si>
  <si>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</si>
  <si>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</si>
  <si>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</si>
  <si>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</si>
  <si>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</si>
  <si>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</si>
  <si>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</si>
  <si>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</si>
  <si>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</si>
  <si>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</si>
  <si>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</si>
  <si>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</si>
  <si>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</si>
  <si>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</si>
  <si>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</si>
  <si>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0200</t>
  </si>
  <si>
    <t>Мобилизационная и вневойсковая подготовка</t>
  </si>
  <si>
    <t>0203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</si>
  <si>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</si>
  <si>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</si>
  <si>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</si>
  <si>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</si>
  <si>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</si>
  <si>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</si>
  <si>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</si>
  <si>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</si>
  <si>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</si>
  <si>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</si>
  <si>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</si>
  <si>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</si>
  <si>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</si>
  <si>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</si>
  <si>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Гражданская оборона</t>
  </si>
  <si>
    <t>0309</t>
  </si>
  <si>
    <t>Муниципальная программа "Защита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года"</t>
  </si>
  <si>
    <t>0600000000</t>
  </si>
  <si>
    <t>Основное мероприятие "Проведение противопожарной пропаганды, обеспечение противопожарной защиты населения и объектов муниципальной собственности"</t>
  </si>
  <si>
    <t>0600200000</t>
  </si>
  <si>
    <t>0600202400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</si>
  <si>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</si>
  <si>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</si>
  <si>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</si>
  <si>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</si>
  <si>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</si>
  <si>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</si>
  <si>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</si>
  <si>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</si>
  <si>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01003S2300</t>
  </si>
  <si>
    <t>НАЦИОНАЛЬНАЯ ЭКОНОМИКА</t>
  </si>
  <si>
    <t>0400</t>
  </si>
  <si>
    <t>Общеэкономические вопросы</t>
  </si>
  <si>
    <t>0401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</si>
  <si>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</si>
  <si>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</si>
  <si>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свободного времени молодежи и развитие ее активности, гражданских принципов и патриотического сознания в молодежной сфере"</t>
  </si>
  <si>
    <t>0500200000</t>
  </si>
  <si>
    <t>Расходы на реализацию мероприятий по содействию трудоустройству граждан</t>
  </si>
  <si>
    <t>0500285060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</si>
  <si>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</si>
  <si>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</si>
  <si>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</si>
  <si>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</si>
  <si>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</si>
  <si>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</si>
  <si>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0405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</si>
  <si>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</si>
  <si>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</si>
  <si>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</si>
  <si>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</si>
  <si>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</si>
  <si>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</si>
  <si>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Субвенции бюджетам на выполнение передаваемых полномочий субъектов РФ</t>
  </si>
  <si>
    <t>0700184200</t>
  </si>
  <si>
    <t>Дорожное хозяйство (дорожные фонды)</t>
  </si>
  <si>
    <t>0409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</si>
  <si>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</si>
  <si>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</si>
  <si>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</si>
  <si>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</si>
  <si>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</si>
  <si>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</si>
  <si>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</si>
  <si>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</si>
  <si>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</si>
  <si>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</si>
  <si>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</si>
  <si>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</si>
  <si>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</si>
  <si>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0410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</si>
  <si>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</si>
  <si>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</si>
  <si>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</si>
  <si>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</si>
  <si>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</si>
  <si>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</si>
  <si>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</si>
  <si>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</si>
  <si>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</si>
  <si>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</si>
  <si>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</si>
  <si>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900102400</t>
  </si>
  <si>
    <t>0900102400</t>
  </si>
  <si>
    <t>Благоустройство</t>
  </si>
  <si>
    <t>0503</t>
  </si>
  <si>
    <t>Основное мероприятие "Прочее благоустройство"</t>
  </si>
  <si>
    <t>0200300000</t>
  </si>
  <si>
    <t>Расходы на комплексное планирование и обустройство общественных пространств сельского поселения</t>
  </si>
  <si>
    <t>0200370990</t>
  </si>
  <si>
    <t>Расходы на мероприятия по благоустройству поселения</t>
  </si>
  <si>
    <t>0200376500</t>
  </si>
  <si>
    <t>Основное мероприятие "Расходы по благоустройству общественных и дворовых территорий поселений"</t>
  </si>
  <si>
    <t>020F200000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</si>
  <si>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</si>
  <si>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020F255550</t>
  </si>
  <si>
    <t>Другие вопросы в области жилищно-коммунального хозяйства</t>
  </si>
  <si>
    <t>0505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</si>
  <si>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</si>
  <si>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</si>
  <si>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0700502040</t>
  </si>
  <si>
    <t>ОБРАЗОВАНИЕ</t>
  </si>
  <si>
    <t>0700</t>
  </si>
  <si>
    <t>Молодежная политика</t>
  </si>
  <si>
    <t>0707</t>
  </si>
  <si>
    <t>Расходы на организацию трудозанятости подростков</t>
  </si>
  <si>
    <t>0500270145</t>
  </si>
  <si>
    <t>Расходы по обеспечению переданных полномочий</t>
  </si>
  <si>
    <t>0700500540</t>
  </si>
  <si>
    <t>КУЛЬТУРА, КИНЕМАТОГРАФИЯ</t>
  </si>
  <si>
    <t>0800</t>
  </si>
  <si>
    <t>Культура</t>
  </si>
  <si>
    <t>0801</t>
  </si>
  <si>
    <t>Основное мероприятие "Организация деятельности муниципального учреждения"</t>
  </si>
  <si>
    <t>0500100000</t>
  </si>
  <si>
    <t>0500100590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</si>
  <si>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</si>
  <si>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</si>
  <si>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</si>
  <si>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</si>
  <si>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</si>
  <si>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</si>
  <si>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Софинансирование расходов на реализацию прочих расходов</t>
  </si>
  <si>
    <t>0500S00000</t>
  </si>
  <si>
    <t>Софинансирование расходов на реализацию прочих расходов (мероприятий)</t>
  </si>
  <si>
    <t>0500S70050</t>
  </si>
  <si>
    <t>СОЦИАЛЬНАЯ ПОЛИТИКА</t>
  </si>
  <si>
    <t>1000</t>
  </si>
  <si>
    <t>Пенсионное обеспечение</t>
  </si>
  <si>
    <t>1001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</si>
  <si>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</si>
  <si>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</si>
  <si>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</si>
  <si>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</si>
  <si>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</si>
  <si>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</si>
  <si>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</si>
  <si>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</si>
  <si>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Итого</t>
  </si>
  <si>
    <t>2021 год</t>
  </si>
  <si>
    <t xml:space="preserve">В том числе за счет субвенций </t>
  </si>
  <si>
    <t>Рапределение бюджетных ассигнований по разделам, подразделам, целевым статьям 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2021 год</t>
  </si>
  <si>
    <t>рублей</t>
  </si>
  <si>
    <t>Приложение №3                                             к решению Совета депутатов                      от 31.08.2021 года №172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</si>
</sst>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0"/>
      <color indexed="64"/>
      <name val="Arial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sz val="8"/>
      <color indexed="8"/>
      <name val="Arial"/>
      <charset val="1"/>
    </font>
    <font>
      <sz val="8"/>
      <color indexed="8"/>
      <name val="Tahoma"/>
      <family val="2"/>
      <charset val="204"/>
    </font>
    <font>
      <sz val="8"/>
      <color indexed="64"/>
      <name val="Tahoma"/>
      <family val="2"/>
      <charset val="204"/>
    </font>
    <font>
      <sz val="10"/>
      <color indexed="64"/>
      <name val="Arial"/>
      <family val="2"/>
      <charset val="204"/>
    </font>
    <font>
      <b/>
      <sz val="11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wrapText="1"/>
    </xf>
    <xf numFmtId="0" fontId="7" fillId="2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top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Border="1"/>
    <xf numFmtId="4" fontId="0" fillId="0" borderId="1" xfId="0" applyNumberFormat="1" applyBorder="1"/>
    <xf numFmtId="43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right" wrapText="1"/>
    </xf>
    <xf numFmtId="0" fontId="7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224"/>
  <sheetViews>
    <sheetView tabSelected="1" workbookViewId="0">
      <selection activeCell="O11" sqref="O11"/>
    </sheetView>
  </sheetViews>
  <sheetFormatPr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10.7109375" style="1" customWidth="1"/>
    <col min="7" max="7" width="6.7109375" style="1" customWidth="1"/>
    <col min="8" max="8" width="1.7109375" style="1" customWidth="1"/>
    <col min="9" max="9" width="2.140625" style="1" customWidth="1"/>
    <col min="10" max="10" width="5.28515625" style="1" customWidth="1"/>
    <col min="11" max="11" width="11.7109375" style="1" customWidth="1"/>
    <col min="12" max="12" width="12.7109375" customWidth="1"/>
  </cols>
  <sheetData>
    <row r="1" spans="1:14" ht="44.25" customHeight="1">
      <c r="I1" s="12" t="s">
        <v>234</v>
      </c>
      <c r="J1" s="12"/>
      <c r="K1" s="12"/>
      <c r="L1" s="12"/>
      <c r="M1" s="3"/>
      <c r="N1" s="3"/>
    </row>
    <row r="2" spans="1:14" ht="79.5" customHeight="1">
      <c r="A2" s="13" t="s">
        <v>232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"/>
    </row>
    <row r="3" spans="1:14" s="1" customFormat="1" ht="1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s="1" customFormat="1" ht="15.95" customHeight="1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5" t="s">
        <v>233</v>
      </c>
    </row>
    <row r="5" spans="1:14" s="1" customFormat="1" ht="24.95" customHeight="1">
      <c r="A5" s="21" t="s">
        <v>1</v>
      </c>
      <c r="B5" s="21"/>
      <c r="C5" s="21" t="s">
        <v>2</v>
      </c>
      <c r="D5" s="21"/>
      <c r="E5" s="21"/>
      <c r="F5" s="21"/>
      <c r="G5" s="21"/>
      <c r="H5" s="21"/>
      <c r="I5" s="22" t="s">
        <v>230</v>
      </c>
      <c r="J5" s="22"/>
      <c r="K5" s="22"/>
      <c r="L5" s="11" t="s">
        <v>231</v>
      </c>
    </row>
    <row r="6" spans="1:14" s="1" customFormat="1" ht="14.1" customHeight="1">
      <c r="A6" s="21"/>
      <c r="B6" s="21"/>
      <c r="C6" s="21" t="s">
        <v>3</v>
      </c>
      <c r="D6" s="21"/>
      <c r="E6" s="21"/>
      <c r="F6" s="6" t="s">
        <v>4</v>
      </c>
      <c r="G6" s="21" t="s">
        <v>5</v>
      </c>
      <c r="H6" s="21"/>
      <c r="I6" s="22"/>
      <c r="J6" s="22"/>
      <c r="K6" s="22"/>
      <c r="L6" s="11"/>
    </row>
    <row r="7" spans="1:14" s="1" customFormat="1" ht="14.1" customHeight="1">
      <c r="A7" s="23" t="s">
        <v>6</v>
      </c>
      <c r="B7" s="23"/>
      <c r="C7" s="23" t="s">
        <v>7</v>
      </c>
      <c r="D7" s="23"/>
      <c r="E7" s="23"/>
      <c r="F7" s="7" t="s">
        <v>8</v>
      </c>
      <c r="G7" s="23" t="s">
        <v>9</v>
      </c>
      <c r="H7" s="23"/>
      <c r="I7" s="24" t="s">
        <v>10</v>
      </c>
      <c r="J7" s="24"/>
      <c r="K7" s="24"/>
      <c r="L7" s="2">
        <v>6</v>
      </c>
    </row>
    <row r="8" spans="1:14" s="1" customFormat="1" ht="14.1" customHeight="1">
      <c r="A8" s="19" t="s">
        <v>11</v>
      </c>
      <c r="B8" s="19"/>
      <c r="C8" s="20" t="s">
        <v>12</v>
      </c>
      <c r="D8" s="20"/>
      <c r="E8" s="20"/>
      <c r="F8" s="8" t="s">
        <v>0</v>
      </c>
      <c r="G8" s="20" t="s">
        <v>0</v>
      </c>
      <c r="H8" s="20"/>
      <c r="I8" s="17">
        <f>29679239.75</f>
        <v>29679239.75</v>
      </c>
      <c r="J8" s="17"/>
      <c r="K8" s="17"/>
      <c r="L8" s="9"/>
    </row>
    <row r="9" spans="1:14" s="1" customFormat="1" ht="33.950000000000003" customHeight="1">
      <c r="A9" s="19" t="s">
        <v>13</v>
      </c>
      <c r="B9" s="19"/>
      <c r="C9" s="20" t="s">
        <v>14</v>
      </c>
      <c r="D9" s="20"/>
      <c r="E9" s="20"/>
      <c r="F9" s="8" t="s">
        <v>0</v>
      </c>
      <c r="G9" s="20" t="s">
        <v>0</v>
      </c>
      <c r="H9" s="20"/>
      <c r="I9" s="17">
        <f t="shared" ref="I9:I14" si="0">1843759.44</f>
        <v>1843759.44</v>
      </c>
      <c r="J9" s="17"/>
      <c r="K9" s="17"/>
      <c r="L9" s="9"/>
    </row>
    <row r="10" spans="1:14" s="1" customFormat="1" ht="33.950000000000003" customHeight="1">
      <c r="A10" s="19" t="s">
        <v>15</v>
      </c>
      <c r="B10" s="19"/>
      <c r="C10" s="20" t="s">
        <v>14</v>
      </c>
      <c r="D10" s="20"/>
      <c r="E10" s="20"/>
      <c r="F10" s="8" t="s">
        <v>16</v>
      </c>
      <c r="G10" s="20" t="s">
        <v>0</v>
      </c>
      <c r="H10" s="20"/>
      <c r="I10" s="17">
        <f t="shared" si="0"/>
        <v>1843759.44</v>
      </c>
      <c r="J10" s="17"/>
      <c r="K10" s="17"/>
      <c r="L10" s="9"/>
    </row>
    <row r="11" spans="1:14" s="1" customFormat="1" ht="45" customHeight="1">
      <c r="A11" s="19" t="s">
        <v>17</v>
      </c>
      <c r="B11" s="19"/>
      <c r="C11" s="20" t="s">
        <v>14</v>
      </c>
      <c r="D11" s="20"/>
      <c r="E11" s="20"/>
      <c r="F11" s="8" t="s">
        <v>18</v>
      </c>
      <c r="G11" s="20" t="s">
        <v>0</v>
      </c>
      <c r="H11" s="20"/>
      <c r="I11" s="17">
        <f t="shared" si="0"/>
        <v>1843759.44</v>
      </c>
      <c r="J11" s="17"/>
      <c r="K11" s="17"/>
      <c r="L11" s="9"/>
    </row>
    <row r="12" spans="1:14" s="1" customFormat="1" ht="24" customHeight="1">
      <c r="A12" s="19" t="s">
        <v>19</v>
      </c>
      <c r="B12" s="19"/>
      <c r="C12" s="20" t="s">
        <v>14</v>
      </c>
      <c r="D12" s="20"/>
      <c r="E12" s="20"/>
      <c r="F12" s="8" t="s">
        <v>20</v>
      </c>
      <c r="G12" s="20" t="s">
        <v>0</v>
      </c>
      <c r="H12" s="20"/>
      <c r="I12" s="17">
        <f t="shared" si="0"/>
        <v>1843759.44</v>
      </c>
      <c r="J12" s="17"/>
      <c r="K12" s="17"/>
      <c r="L12" s="9"/>
    </row>
    <row r="13" spans="1:14" s="1" customFormat="1" ht="54.95" customHeight="1">
      <c r="A13" s="19" t="s">
        <v>21</v>
      </c>
      <c r="B13" s="19"/>
      <c r="C13" s="20" t="s">
        <v>14</v>
      </c>
      <c r="D13" s="20"/>
      <c r="E13" s="20"/>
      <c r="F13" s="8" t="s">
        <v>20</v>
      </c>
      <c r="G13" s="20" t="s">
        <v>22</v>
      </c>
      <c r="H13" s="20"/>
      <c r="I13" s="17">
        <f t="shared" si="0"/>
        <v>1843759.44</v>
      </c>
      <c r="J13" s="17"/>
      <c r="K13" s="17"/>
      <c r="L13" s="9"/>
    </row>
    <row r="14" spans="1:14" s="1" customFormat="1" ht="24" customHeight="1">
      <c r="A14" s="19" t="s">
        <v>23</v>
      </c>
      <c r="B14" s="19"/>
      <c r="C14" s="20" t="s">
        <v>14</v>
      </c>
      <c r="D14" s="20"/>
      <c r="E14" s="20"/>
      <c r="F14" s="8" t="s">
        <v>20</v>
      </c>
      <c r="G14" s="20" t="s">
        <v>24</v>
      </c>
      <c r="H14" s="20"/>
      <c r="I14" s="17">
        <f t="shared" si="0"/>
        <v>1843759.44</v>
      </c>
      <c r="J14" s="17"/>
      <c r="K14" s="17"/>
      <c r="L14" s="9"/>
    </row>
    <row r="15" spans="1:14" s="1" customFormat="1" ht="45" customHeight="1">
      <c r="A15" s="19" t="s">
        <v>25</v>
      </c>
      <c r="B15" s="19"/>
      <c r="C15" s="20" t="s">
        <v>26</v>
      </c>
      <c r="D15" s="20"/>
      <c r="E15" s="20"/>
      <c r="F15" s="8" t="s">
        <v>0</v>
      </c>
      <c r="G15" s="20" t="s">
        <v>0</v>
      </c>
      <c r="H15" s="20"/>
      <c r="I15" s="17">
        <f>10295589.77</f>
        <v>10295589.77</v>
      </c>
      <c r="J15" s="17"/>
      <c r="K15" s="17"/>
      <c r="L15" s="9"/>
    </row>
    <row r="16" spans="1:14" s="1" customFormat="1" ht="33.950000000000003" customHeight="1">
      <c r="A16" s="19" t="s">
        <v>15</v>
      </c>
      <c r="B16" s="19"/>
      <c r="C16" s="20" t="s">
        <v>26</v>
      </c>
      <c r="D16" s="20"/>
      <c r="E16" s="20"/>
      <c r="F16" s="8" t="s">
        <v>16</v>
      </c>
      <c r="G16" s="20" t="s">
        <v>0</v>
      </c>
      <c r="H16" s="20"/>
      <c r="I16" s="17">
        <f>10295589.77</f>
        <v>10295589.77</v>
      </c>
      <c r="J16" s="17"/>
      <c r="K16" s="17"/>
      <c r="L16" s="9"/>
    </row>
    <row r="17" spans="1:12" s="1" customFormat="1" ht="45" customHeight="1">
      <c r="A17" s="19" t="s">
        <v>17</v>
      </c>
      <c r="B17" s="19"/>
      <c r="C17" s="20" t="s">
        <v>26</v>
      </c>
      <c r="D17" s="20"/>
      <c r="E17" s="20"/>
      <c r="F17" s="8" t="s">
        <v>18</v>
      </c>
      <c r="G17" s="20" t="s">
        <v>0</v>
      </c>
      <c r="H17" s="20"/>
      <c r="I17" s="17">
        <f>10295589.77</f>
        <v>10295589.77</v>
      </c>
      <c r="J17" s="17"/>
      <c r="K17" s="17"/>
      <c r="L17" s="9"/>
    </row>
    <row r="18" spans="1:12" s="1" customFormat="1" ht="24" customHeight="1">
      <c r="A18" s="19" t="s">
        <v>27</v>
      </c>
      <c r="B18" s="19"/>
      <c r="C18" s="20" t="s">
        <v>26</v>
      </c>
      <c r="D18" s="20"/>
      <c r="E18" s="20"/>
      <c r="F18" s="8" t="s">
        <v>28</v>
      </c>
      <c r="G18" s="20" t="s">
        <v>0</v>
      </c>
      <c r="H18" s="20"/>
      <c r="I18" s="17">
        <f>10295589.77</f>
        <v>10295589.77</v>
      </c>
      <c r="J18" s="17"/>
      <c r="K18" s="17"/>
      <c r="L18" s="9"/>
    </row>
    <row r="19" spans="1:12" s="1" customFormat="1" ht="54.95" customHeight="1">
      <c r="A19" s="19" t="s">
        <v>21</v>
      </c>
      <c r="B19" s="19"/>
      <c r="C19" s="20" t="s">
        <v>26</v>
      </c>
      <c r="D19" s="20"/>
      <c r="E19" s="20"/>
      <c r="F19" s="8" t="s">
        <v>28</v>
      </c>
      <c r="G19" s="20" t="s">
        <v>22</v>
      </c>
      <c r="H19" s="20"/>
      <c r="I19" s="17">
        <f>9984892.77</f>
        <v>9984892.7699999996</v>
      </c>
      <c r="J19" s="17"/>
      <c r="K19" s="17"/>
      <c r="L19" s="9"/>
    </row>
    <row r="20" spans="1:12" s="1" customFormat="1" ht="24" customHeight="1">
      <c r="A20" s="19" t="s">
        <v>23</v>
      </c>
      <c r="B20" s="19"/>
      <c r="C20" s="20" t="s">
        <v>26</v>
      </c>
      <c r="D20" s="20"/>
      <c r="E20" s="20"/>
      <c r="F20" s="8" t="s">
        <v>28</v>
      </c>
      <c r="G20" s="20" t="s">
        <v>24</v>
      </c>
      <c r="H20" s="20"/>
      <c r="I20" s="17">
        <f>9984892.77</f>
        <v>9984892.7699999996</v>
      </c>
      <c r="J20" s="17"/>
      <c r="K20" s="17"/>
      <c r="L20" s="9"/>
    </row>
    <row r="21" spans="1:12" s="1" customFormat="1" ht="14.1" customHeight="1">
      <c r="A21" s="19" t="s">
        <v>29</v>
      </c>
      <c r="B21" s="19"/>
      <c r="C21" s="20" t="s">
        <v>26</v>
      </c>
      <c r="D21" s="20"/>
      <c r="E21" s="20"/>
      <c r="F21" s="8" t="s">
        <v>28</v>
      </c>
      <c r="G21" s="20" t="s">
        <v>30</v>
      </c>
      <c r="H21" s="20"/>
      <c r="I21" s="17">
        <f>310697</f>
        <v>310697</v>
      </c>
      <c r="J21" s="17"/>
      <c r="K21" s="17"/>
      <c r="L21" s="9"/>
    </row>
    <row r="22" spans="1:12" s="1" customFormat="1" ht="14.1" customHeight="1">
      <c r="A22" s="19" t="s">
        <v>31</v>
      </c>
      <c r="B22" s="19"/>
      <c r="C22" s="20" t="s">
        <v>26</v>
      </c>
      <c r="D22" s="20"/>
      <c r="E22" s="20"/>
      <c r="F22" s="8" t="s">
        <v>28</v>
      </c>
      <c r="G22" s="20" t="s">
        <v>32</v>
      </c>
      <c r="H22" s="20"/>
      <c r="I22" s="17">
        <f>310697</f>
        <v>310697</v>
      </c>
      <c r="J22" s="17"/>
      <c r="K22" s="17"/>
      <c r="L22" s="9"/>
    </row>
    <row r="23" spans="1:12" s="1" customFormat="1" ht="14.1" customHeight="1">
      <c r="A23" s="19" t="s">
        <v>33</v>
      </c>
      <c r="B23" s="19"/>
      <c r="C23" s="20" t="s">
        <v>34</v>
      </c>
      <c r="D23" s="20"/>
      <c r="E23" s="20"/>
      <c r="F23" s="8" t="s">
        <v>0</v>
      </c>
      <c r="G23" s="20" t="s">
        <v>0</v>
      </c>
      <c r="H23" s="20"/>
      <c r="I23" s="17">
        <f t="shared" ref="I23:I28" si="1">156000</f>
        <v>156000</v>
      </c>
      <c r="J23" s="17"/>
      <c r="K23" s="17"/>
      <c r="L23" s="9"/>
    </row>
    <row r="24" spans="1:12" s="1" customFormat="1" ht="33.950000000000003" customHeight="1">
      <c r="A24" s="19" t="s">
        <v>15</v>
      </c>
      <c r="B24" s="19"/>
      <c r="C24" s="20" t="s">
        <v>34</v>
      </c>
      <c r="D24" s="20"/>
      <c r="E24" s="20"/>
      <c r="F24" s="8" t="s">
        <v>16</v>
      </c>
      <c r="G24" s="20" t="s">
        <v>0</v>
      </c>
      <c r="H24" s="20"/>
      <c r="I24" s="17">
        <f t="shared" si="1"/>
        <v>156000</v>
      </c>
      <c r="J24" s="17"/>
      <c r="K24" s="17"/>
      <c r="L24" s="9"/>
    </row>
    <row r="25" spans="1:12" s="1" customFormat="1" ht="24" customHeight="1">
      <c r="A25" s="19" t="s">
        <v>35</v>
      </c>
      <c r="B25" s="19"/>
      <c r="C25" s="20" t="s">
        <v>34</v>
      </c>
      <c r="D25" s="20"/>
      <c r="E25" s="20"/>
      <c r="F25" s="8" t="s">
        <v>36</v>
      </c>
      <c r="G25" s="20" t="s">
        <v>0</v>
      </c>
      <c r="H25" s="20"/>
      <c r="I25" s="17">
        <f t="shared" si="1"/>
        <v>156000</v>
      </c>
      <c r="J25" s="17"/>
      <c r="K25" s="17"/>
      <c r="L25" s="9"/>
    </row>
    <row r="26" spans="1:12" s="1" customFormat="1" ht="33.950000000000003" customHeight="1">
      <c r="A26" s="19" t="s">
        <v>37</v>
      </c>
      <c r="B26" s="19"/>
      <c r="C26" s="20" t="s">
        <v>34</v>
      </c>
      <c r="D26" s="20"/>
      <c r="E26" s="20"/>
      <c r="F26" s="8" t="s">
        <v>38</v>
      </c>
      <c r="G26" s="20" t="s">
        <v>0</v>
      </c>
      <c r="H26" s="20"/>
      <c r="I26" s="17">
        <f t="shared" si="1"/>
        <v>156000</v>
      </c>
      <c r="J26" s="17"/>
      <c r="K26" s="17"/>
      <c r="L26" s="9"/>
    </row>
    <row r="27" spans="1:12" s="1" customFormat="1" ht="24" customHeight="1">
      <c r="A27" s="19" t="s">
        <v>39</v>
      </c>
      <c r="B27" s="19"/>
      <c r="C27" s="20" t="s">
        <v>34</v>
      </c>
      <c r="D27" s="20"/>
      <c r="E27" s="20"/>
      <c r="F27" s="8" t="s">
        <v>38</v>
      </c>
      <c r="G27" s="20" t="s">
        <v>40</v>
      </c>
      <c r="H27" s="20"/>
      <c r="I27" s="17">
        <f t="shared" si="1"/>
        <v>156000</v>
      </c>
      <c r="J27" s="17"/>
      <c r="K27" s="17"/>
      <c r="L27" s="9"/>
    </row>
    <row r="28" spans="1:12" s="1" customFormat="1" ht="24" customHeight="1">
      <c r="A28" s="19" t="s">
        <v>41</v>
      </c>
      <c r="B28" s="19"/>
      <c r="C28" s="20" t="s">
        <v>34</v>
      </c>
      <c r="D28" s="20"/>
      <c r="E28" s="20"/>
      <c r="F28" s="8" t="s">
        <v>38</v>
      </c>
      <c r="G28" s="20" t="s">
        <v>42</v>
      </c>
      <c r="H28" s="20"/>
      <c r="I28" s="17">
        <f t="shared" si="1"/>
        <v>156000</v>
      </c>
      <c r="J28" s="17"/>
      <c r="K28" s="17"/>
      <c r="L28" s="9"/>
    </row>
    <row r="29" spans="1:12" s="1" customFormat="1" ht="14.1" customHeight="1">
      <c r="A29" s="19" t="s">
        <v>43</v>
      </c>
      <c r="B29" s="19"/>
      <c r="C29" s="20" t="s">
        <v>44</v>
      </c>
      <c r="D29" s="20"/>
      <c r="E29" s="20"/>
      <c r="F29" s="8" t="s">
        <v>0</v>
      </c>
      <c r="G29" s="20" t="s">
        <v>0</v>
      </c>
      <c r="H29" s="20"/>
      <c r="I29" s="17">
        <f t="shared" ref="I29:I33" si="2">100000</f>
        <v>100000</v>
      </c>
      <c r="J29" s="17"/>
      <c r="K29" s="17"/>
      <c r="L29" s="9"/>
    </row>
    <row r="30" spans="1:12" s="1" customFormat="1" ht="14.1" customHeight="1">
      <c r="A30" s="19" t="s">
        <v>45</v>
      </c>
      <c r="B30" s="19"/>
      <c r="C30" s="20" t="s">
        <v>44</v>
      </c>
      <c r="D30" s="20"/>
      <c r="E30" s="20"/>
      <c r="F30" s="8" t="s">
        <v>46</v>
      </c>
      <c r="G30" s="20" t="s">
        <v>0</v>
      </c>
      <c r="H30" s="20"/>
      <c r="I30" s="17">
        <f t="shared" si="2"/>
        <v>100000</v>
      </c>
      <c r="J30" s="17"/>
      <c r="K30" s="17"/>
      <c r="L30" s="9"/>
    </row>
    <row r="31" spans="1:12" s="1" customFormat="1" ht="14.1" customHeight="1">
      <c r="A31" s="19" t="s">
        <v>47</v>
      </c>
      <c r="B31" s="19"/>
      <c r="C31" s="20" t="s">
        <v>44</v>
      </c>
      <c r="D31" s="20"/>
      <c r="E31" s="20"/>
      <c r="F31" s="8" t="s">
        <v>48</v>
      </c>
      <c r="G31" s="20" t="s">
        <v>0</v>
      </c>
      <c r="H31" s="20"/>
      <c r="I31" s="17">
        <f t="shared" si="2"/>
        <v>100000</v>
      </c>
      <c r="J31" s="17"/>
      <c r="K31" s="17"/>
      <c r="L31" s="9"/>
    </row>
    <row r="32" spans="1:12" s="1" customFormat="1" ht="14.1" customHeight="1">
      <c r="A32" s="19" t="s">
        <v>49</v>
      </c>
      <c r="B32" s="19"/>
      <c r="C32" s="20" t="s">
        <v>44</v>
      </c>
      <c r="D32" s="20"/>
      <c r="E32" s="20"/>
      <c r="F32" s="8" t="s">
        <v>48</v>
      </c>
      <c r="G32" s="20" t="s">
        <v>50</v>
      </c>
      <c r="H32" s="20"/>
      <c r="I32" s="17">
        <f t="shared" si="2"/>
        <v>100000</v>
      </c>
      <c r="J32" s="17"/>
      <c r="K32" s="17"/>
      <c r="L32" s="9"/>
    </row>
    <row r="33" spans="1:12" s="1" customFormat="1" ht="14.1" customHeight="1">
      <c r="A33" s="19" t="s">
        <v>51</v>
      </c>
      <c r="B33" s="19"/>
      <c r="C33" s="20" t="s">
        <v>44</v>
      </c>
      <c r="D33" s="20"/>
      <c r="E33" s="20"/>
      <c r="F33" s="8" t="s">
        <v>48</v>
      </c>
      <c r="G33" s="20" t="s">
        <v>52</v>
      </c>
      <c r="H33" s="20"/>
      <c r="I33" s="17">
        <f t="shared" si="2"/>
        <v>100000</v>
      </c>
      <c r="J33" s="17"/>
      <c r="K33" s="17"/>
      <c r="L33" s="9"/>
    </row>
    <row r="34" spans="1:12" s="1" customFormat="1" ht="14.1" customHeight="1">
      <c r="A34" s="19" t="s">
        <v>53</v>
      </c>
      <c r="B34" s="19"/>
      <c r="C34" s="20" t="s">
        <v>54</v>
      </c>
      <c r="D34" s="20"/>
      <c r="E34" s="20"/>
      <c r="F34" s="8" t="s">
        <v>0</v>
      </c>
      <c r="G34" s="20" t="s">
        <v>0</v>
      </c>
      <c r="H34" s="20"/>
      <c r="I34" s="17">
        <f>17283890.54</f>
        <v>17283890.539999999</v>
      </c>
      <c r="J34" s="17"/>
      <c r="K34" s="17"/>
      <c r="L34" s="9"/>
    </row>
    <row r="35" spans="1:12" s="1" customFormat="1" ht="33.950000000000003" customHeight="1">
      <c r="A35" s="19" t="s">
        <v>15</v>
      </c>
      <c r="B35" s="19"/>
      <c r="C35" s="20" t="s">
        <v>54</v>
      </c>
      <c r="D35" s="20"/>
      <c r="E35" s="20"/>
      <c r="F35" s="8" t="s">
        <v>16</v>
      </c>
      <c r="G35" s="20" t="s">
        <v>0</v>
      </c>
      <c r="H35" s="20"/>
      <c r="I35" s="17">
        <f>1424695.11</f>
        <v>1424695.11</v>
      </c>
      <c r="J35" s="17"/>
      <c r="K35" s="17"/>
      <c r="L35" s="9"/>
    </row>
    <row r="36" spans="1:12" s="1" customFormat="1" ht="45" customHeight="1">
      <c r="A36" s="19" t="s">
        <v>17</v>
      </c>
      <c r="B36" s="19"/>
      <c r="C36" s="20" t="s">
        <v>54</v>
      </c>
      <c r="D36" s="20"/>
      <c r="E36" s="20"/>
      <c r="F36" s="8" t="s">
        <v>18</v>
      </c>
      <c r="G36" s="20" t="s">
        <v>0</v>
      </c>
      <c r="H36" s="20"/>
      <c r="I36" s="17">
        <f>600</f>
        <v>600</v>
      </c>
      <c r="J36" s="17"/>
      <c r="K36" s="17"/>
      <c r="L36" s="9"/>
    </row>
    <row r="37" spans="1:12" s="1" customFormat="1" ht="14.1" customHeight="1">
      <c r="A37" s="19" t="s">
        <v>55</v>
      </c>
      <c r="B37" s="19"/>
      <c r="C37" s="20" t="s">
        <v>54</v>
      </c>
      <c r="D37" s="20"/>
      <c r="E37" s="20"/>
      <c r="F37" s="8" t="s">
        <v>56</v>
      </c>
      <c r="G37" s="20" t="s">
        <v>0</v>
      </c>
      <c r="H37" s="20"/>
      <c r="I37" s="17">
        <f>600</f>
        <v>600</v>
      </c>
      <c r="J37" s="17"/>
      <c r="K37" s="17"/>
      <c r="L37" s="9"/>
    </row>
    <row r="38" spans="1:12" s="1" customFormat="1" ht="54.95" customHeight="1">
      <c r="A38" s="19" t="s">
        <v>21</v>
      </c>
      <c r="B38" s="19"/>
      <c r="C38" s="20" t="s">
        <v>54</v>
      </c>
      <c r="D38" s="20"/>
      <c r="E38" s="20"/>
      <c r="F38" s="8" t="s">
        <v>56</v>
      </c>
      <c r="G38" s="20" t="s">
        <v>22</v>
      </c>
      <c r="H38" s="20"/>
      <c r="I38" s="17">
        <f>600</f>
        <v>600</v>
      </c>
      <c r="J38" s="17"/>
      <c r="K38" s="17"/>
      <c r="L38" s="9"/>
    </row>
    <row r="39" spans="1:12" s="1" customFormat="1" ht="24" customHeight="1">
      <c r="A39" s="19" t="s">
        <v>23</v>
      </c>
      <c r="B39" s="19"/>
      <c r="C39" s="20" t="s">
        <v>54</v>
      </c>
      <c r="D39" s="20"/>
      <c r="E39" s="20"/>
      <c r="F39" s="8" t="s">
        <v>56</v>
      </c>
      <c r="G39" s="20" t="s">
        <v>24</v>
      </c>
      <c r="H39" s="20"/>
      <c r="I39" s="17">
        <f>600</f>
        <v>600</v>
      </c>
      <c r="J39" s="17"/>
      <c r="K39" s="17"/>
      <c r="L39" s="9"/>
    </row>
    <row r="40" spans="1:12" s="1" customFormat="1" ht="33.950000000000003" customHeight="1">
      <c r="A40" s="19" t="s">
        <v>57</v>
      </c>
      <c r="B40" s="19"/>
      <c r="C40" s="20" t="s">
        <v>54</v>
      </c>
      <c r="D40" s="20"/>
      <c r="E40" s="20"/>
      <c r="F40" s="8" t="s">
        <v>58</v>
      </c>
      <c r="G40" s="20" t="s">
        <v>0</v>
      </c>
      <c r="H40" s="20"/>
      <c r="I40" s="17">
        <f>300000</f>
        <v>300000</v>
      </c>
      <c r="J40" s="17"/>
      <c r="K40" s="17"/>
      <c r="L40" s="9"/>
    </row>
    <row r="41" spans="1:12" s="1" customFormat="1" ht="14.1" customHeight="1">
      <c r="A41" s="19" t="s">
        <v>59</v>
      </c>
      <c r="B41" s="19"/>
      <c r="C41" s="20" t="s">
        <v>54</v>
      </c>
      <c r="D41" s="20"/>
      <c r="E41" s="20"/>
      <c r="F41" s="8" t="s">
        <v>60</v>
      </c>
      <c r="G41" s="20" t="s">
        <v>0</v>
      </c>
      <c r="H41" s="20"/>
      <c r="I41" s="17">
        <f>300000</f>
        <v>300000</v>
      </c>
      <c r="J41" s="17"/>
      <c r="K41" s="17"/>
      <c r="L41" s="9"/>
    </row>
    <row r="42" spans="1:12" s="1" customFormat="1" ht="54.95" customHeight="1">
      <c r="A42" s="19" t="s">
        <v>21</v>
      </c>
      <c r="B42" s="19"/>
      <c r="C42" s="20" t="s">
        <v>54</v>
      </c>
      <c r="D42" s="20"/>
      <c r="E42" s="20"/>
      <c r="F42" s="8" t="s">
        <v>60</v>
      </c>
      <c r="G42" s="20" t="s">
        <v>22</v>
      </c>
      <c r="H42" s="20"/>
      <c r="I42" s="17">
        <f>300000</f>
        <v>300000</v>
      </c>
      <c r="J42" s="17"/>
      <c r="K42" s="17"/>
      <c r="L42" s="9"/>
    </row>
    <row r="43" spans="1:12" s="1" customFormat="1" ht="24" customHeight="1">
      <c r="A43" s="19" t="s">
        <v>23</v>
      </c>
      <c r="B43" s="19"/>
      <c r="C43" s="20" t="s">
        <v>54</v>
      </c>
      <c r="D43" s="20"/>
      <c r="E43" s="20"/>
      <c r="F43" s="8" t="s">
        <v>60</v>
      </c>
      <c r="G43" s="20" t="s">
        <v>24</v>
      </c>
      <c r="H43" s="20"/>
      <c r="I43" s="17">
        <f>300000</f>
        <v>300000</v>
      </c>
      <c r="J43" s="17"/>
      <c r="K43" s="17"/>
      <c r="L43" s="9"/>
    </row>
    <row r="44" spans="1:12" s="1" customFormat="1" ht="24" customHeight="1">
      <c r="A44" s="19" t="s">
        <v>61</v>
      </c>
      <c r="B44" s="19"/>
      <c r="C44" s="20" t="s">
        <v>54</v>
      </c>
      <c r="D44" s="20"/>
      <c r="E44" s="20"/>
      <c r="F44" s="8" t="s">
        <v>62</v>
      </c>
      <c r="G44" s="20" t="s">
        <v>0</v>
      </c>
      <c r="H44" s="20"/>
      <c r="I44" s="17">
        <f>1124095.11</f>
        <v>1124095.1100000001</v>
      </c>
      <c r="J44" s="17"/>
      <c r="K44" s="17"/>
      <c r="L44" s="9"/>
    </row>
    <row r="45" spans="1:12" s="1" customFormat="1" ht="14.1" customHeight="1">
      <c r="A45" s="19" t="s">
        <v>59</v>
      </c>
      <c r="B45" s="19"/>
      <c r="C45" s="20" t="s">
        <v>54</v>
      </c>
      <c r="D45" s="20"/>
      <c r="E45" s="20"/>
      <c r="F45" s="8" t="s">
        <v>63</v>
      </c>
      <c r="G45" s="20" t="s">
        <v>0</v>
      </c>
      <c r="H45" s="20"/>
      <c r="I45" s="17">
        <f>1124095.11</f>
        <v>1124095.1100000001</v>
      </c>
      <c r="J45" s="17"/>
      <c r="K45" s="17"/>
      <c r="L45" s="9"/>
    </row>
    <row r="46" spans="1:12" s="1" customFormat="1" ht="24" customHeight="1">
      <c r="A46" s="19" t="s">
        <v>39</v>
      </c>
      <c r="B46" s="19"/>
      <c r="C46" s="20" t="s">
        <v>54</v>
      </c>
      <c r="D46" s="20"/>
      <c r="E46" s="20"/>
      <c r="F46" s="8" t="s">
        <v>63</v>
      </c>
      <c r="G46" s="20" t="s">
        <v>40</v>
      </c>
      <c r="H46" s="20"/>
      <c r="I46" s="17">
        <f>1086095.11</f>
        <v>1086095.1100000001</v>
      </c>
      <c r="J46" s="17"/>
      <c r="K46" s="17"/>
      <c r="L46" s="9"/>
    </row>
    <row r="47" spans="1:12" s="1" customFormat="1" ht="24" customHeight="1">
      <c r="A47" s="19" t="s">
        <v>41</v>
      </c>
      <c r="B47" s="19"/>
      <c r="C47" s="20" t="s">
        <v>54</v>
      </c>
      <c r="D47" s="20"/>
      <c r="E47" s="20"/>
      <c r="F47" s="8" t="s">
        <v>63</v>
      </c>
      <c r="G47" s="20" t="s">
        <v>42</v>
      </c>
      <c r="H47" s="20"/>
      <c r="I47" s="17">
        <f>1086095.11</f>
        <v>1086095.1100000001</v>
      </c>
      <c r="J47" s="17"/>
      <c r="K47" s="17"/>
      <c r="L47" s="9"/>
    </row>
    <row r="48" spans="1:12" s="1" customFormat="1" ht="14.1" customHeight="1">
      <c r="A48" s="19" t="s">
        <v>64</v>
      </c>
      <c r="B48" s="19"/>
      <c r="C48" s="20" t="s">
        <v>54</v>
      </c>
      <c r="D48" s="20"/>
      <c r="E48" s="20"/>
      <c r="F48" s="8" t="s">
        <v>63</v>
      </c>
      <c r="G48" s="20" t="s">
        <v>65</v>
      </c>
      <c r="H48" s="20"/>
      <c r="I48" s="17">
        <f>301342.22</f>
        <v>301342.21999999997</v>
      </c>
      <c r="J48" s="17"/>
      <c r="K48" s="17"/>
      <c r="L48" s="9"/>
    </row>
    <row r="49" spans="1:12" s="1" customFormat="1" ht="14.1" customHeight="1">
      <c r="A49" s="19" t="s">
        <v>49</v>
      </c>
      <c r="B49" s="19"/>
      <c r="C49" s="20" t="s">
        <v>54</v>
      </c>
      <c r="D49" s="20"/>
      <c r="E49" s="20"/>
      <c r="F49" s="8" t="s">
        <v>63</v>
      </c>
      <c r="G49" s="20" t="s">
        <v>50</v>
      </c>
      <c r="H49" s="20"/>
      <c r="I49" s="17">
        <f>38000</f>
        <v>38000</v>
      </c>
      <c r="J49" s="17"/>
      <c r="K49" s="17"/>
      <c r="L49" s="9"/>
    </row>
    <row r="50" spans="1:12" s="1" customFormat="1" ht="14.1" customHeight="1">
      <c r="A50" s="19" t="s">
        <v>66</v>
      </c>
      <c r="B50" s="19"/>
      <c r="C50" s="20" t="s">
        <v>54</v>
      </c>
      <c r="D50" s="20"/>
      <c r="E50" s="20"/>
      <c r="F50" s="8" t="s">
        <v>63</v>
      </c>
      <c r="G50" s="20" t="s">
        <v>67</v>
      </c>
      <c r="H50" s="20"/>
      <c r="I50" s="17">
        <f>9000</f>
        <v>9000</v>
      </c>
      <c r="J50" s="17"/>
      <c r="K50" s="17"/>
      <c r="L50" s="9"/>
    </row>
    <row r="51" spans="1:12" s="1" customFormat="1" ht="14.1" customHeight="1">
      <c r="A51" s="19" t="s">
        <v>68</v>
      </c>
      <c r="B51" s="19"/>
      <c r="C51" s="20" t="s">
        <v>54</v>
      </c>
      <c r="D51" s="20"/>
      <c r="E51" s="20"/>
      <c r="F51" s="8" t="s">
        <v>63</v>
      </c>
      <c r="G51" s="20" t="s">
        <v>69</v>
      </c>
      <c r="H51" s="20"/>
      <c r="I51" s="17">
        <f>29000</f>
        <v>29000</v>
      </c>
      <c r="J51" s="17"/>
      <c r="K51" s="17"/>
      <c r="L51" s="9"/>
    </row>
    <row r="52" spans="1:12" s="1" customFormat="1" ht="33.950000000000003" customHeight="1">
      <c r="A52" s="19" t="s">
        <v>70</v>
      </c>
      <c r="B52" s="19"/>
      <c r="C52" s="20" t="s">
        <v>54</v>
      </c>
      <c r="D52" s="20"/>
      <c r="E52" s="20"/>
      <c r="F52" s="8" t="s">
        <v>71</v>
      </c>
      <c r="G52" s="20" t="s">
        <v>0</v>
      </c>
      <c r="H52" s="20"/>
      <c r="I52" s="17">
        <f>15859195.43</f>
        <v>15859195.43</v>
      </c>
      <c r="J52" s="17"/>
      <c r="K52" s="17"/>
      <c r="L52" s="9"/>
    </row>
    <row r="53" spans="1:12" s="1" customFormat="1" ht="45" customHeight="1">
      <c r="A53" s="19" t="s">
        <v>17</v>
      </c>
      <c r="B53" s="19"/>
      <c r="C53" s="20" t="s">
        <v>54</v>
      </c>
      <c r="D53" s="20"/>
      <c r="E53" s="20"/>
      <c r="F53" s="8" t="s">
        <v>72</v>
      </c>
      <c r="G53" s="20" t="s">
        <v>0</v>
      </c>
      <c r="H53" s="20"/>
      <c r="I53" s="17">
        <f>9548860.57</f>
        <v>9548860.5700000003</v>
      </c>
      <c r="J53" s="17"/>
      <c r="K53" s="17"/>
      <c r="L53" s="9"/>
    </row>
    <row r="54" spans="1:12" s="1" customFormat="1" ht="24" customHeight="1">
      <c r="A54" s="19" t="s">
        <v>73</v>
      </c>
      <c r="B54" s="19"/>
      <c r="C54" s="20" t="s">
        <v>54</v>
      </c>
      <c r="D54" s="20"/>
      <c r="E54" s="20"/>
      <c r="F54" s="8" t="s">
        <v>74</v>
      </c>
      <c r="G54" s="20" t="s">
        <v>0</v>
      </c>
      <c r="H54" s="20"/>
      <c r="I54" s="17">
        <f>9548860.57</f>
        <v>9548860.5700000003</v>
      </c>
      <c r="J54" s="17"/>
      <c r="K54" s="17"/>
      <c r="L54" s="9"/>
    </row>
    <row r="55" spans="1:12" s="1" customFormat="1" ht="54.95" customHeight="1">
      <c r="A55" s="19" t="s">
        <v>21</v>
      </c>
      <c r="B55" s="19"/>
      <c r="C55" s="20" t="s">
        <v>54</v>
      </c>
      <c r="D55" s="20"/>
      <c r="E55" s="20"/>
      <c r="F55" s="8" t="s">
        <v>74</v>
      </c>
      <c r="G55" s="20" t="s">
        <v>22</v>
      </c>
      <c r="H55" s="20"/>
      <c r="I55" s="17">
        <f>9548860.57</f>
        <v>9548860.5700000003</v>
      </c>
      <c r="J55" s="17"/>
      <c r="K55" s="17"/>
      <c r="L55" s="9"/>
    </row>
    <row r="56" spans="1:12" s="1" customFormat="1" ht="14.1" customHeight="1">
      <c r="A56" s="19" t="s">
        <v>75</v>
      </c>
      <c r="B56" s="19"/>
      <c r="C56" s="20" t="s">
        <v>54</v>
      </c>
      <c r="D56" s="20"/>
      <c r="E56" s="20"/>
      <c r="F56" s="8" t="s">
        <v>74</v>
      </c>
      <c r="G56" s="20" t="s">
        <v>76</v>
      </c>
      <c r="H56" s="20"/>
      <c r="I56" s="17">
        <f>9548860.57</f>
        <v>9548860.5700000003</v>
      </c>
      <c r="J56" s="17"/>
      <c r="K56" s="17"/>
      <c r="L56" s="9"/>
    </row>
    <row r="57" spans="1:12" s="1" customFormat="1" ht="33.950000000000003" customHeight="1">
      <c r="A57" s="19" t="s">
        <v>77</v>
      </c>
      <c r="B57" s="19"/>
      <c r="C57" s="20" t="s">
        <v>54</v>
      </c>
      <c r="D57" s="20"/>
      <c r="E57" s="20"/>
      <c r="F57" s="8" t="s">
        <v>78</v>
      </c>
      <c r="G57" s="20" t="s">
        <v>0</v>
      </c>
      <c r="H57" s="20"/>
      <c r="I57" s="17">
        <f>152229.58</f>
        <v>152229.57999999999</v>
      </c>
      <c r="J57" s="17"/>
      <c r="K57" s="17"/>
      <c r="L57" s="9"/>
    </row>
    <row r="58" spans="1:12" s="1" customFormat="1" ht="24" customHeight="1">
      <c r="A58" s="19" t="s">
        <v>79</v>
      </c>
      <c r="B58" s="19"/>
      <c r="C58" s="20" t="s">
        <v>54</v>
      </c>
      <c r="D58" s="20"/>
      <c r="E58" s="20"/>
      <c r="F58" s="8" t="s">
        <v>80</v>
      </c>
      <c r="G58" s="20" t="s">
        <v>0</v>
      </c>
      <c r="H58" s="20"/>
      <c r="I58" s="17">
        <f>152229.58</f>
        <v>152229.57999999999</v>
      </c>
      <c r="J58" s="17"/>
      <c r="K58" s="17"/>
      <c r="L58" s="9"/>
    </row>
    <row r="59" spans="1:12" s="1" customFormat="1" ht="54.95" customHeight="1">
      <c r="A59" s="19" t="s">
        <v>21</v>
      </c>
      <c r="B59" s="19"/>
      <c r="C59" s="20" t="s">
        <v>54</v>
      </c>
      <c r="D59" s="20"/>
      <c r="E59" s="20"/>
      <c r="F59" s="8" t="s">
        <v>80</v>
      </c>
      <c r="G59" s="20" t="s">
        <v>22</v>
      </c>
      <c r="H59" s="20"/>
      <c r="I59" s="17">
        <f>152229.58</f>
        <v>152229.57999999999</v>
      </c>
      <c r="J59" s="17"/>
      <c r="K59" s="17"/>
      <c r="L59" s="9"/>
    </row>
    <row r="60" spans="1:12" s="1" customFormat="1" ht="14.1" customHeight="1">
      <c r="A60" s="19" t="s">
        <v>75</v>
      </c>
      <c r="B60" s="19"/>
      <c r="C60" s="20" t="s">
        <v>54</v>
      </c>
      <c r="D60" s="20"/>
      <c r="E60" s="20"/>
      <c r="F60" s="8" t="s">
        <v>80</v>
      </c>
      <c r="G60" s="20" t="s">
        <v>76</v>
      </c>
      <c r="H60" s="20"/>
      <c r="I60" s="17">
        <f>152229.58</f>
        <v>152229.57999999999</v>
      </c>
      <c r="J60" s="17"/>
      <c r="K60" s="17"/>
      <c r="L60" s="9"/>
    </row>
    <row r="61" spans="1:12" s="1" customFormat="1" ht="33.950000000000003" customHeight="1">
      <c r="A61" s="19" t="s">
        <v>81</v>
      </c>
      <c r="B61" s="19"/>
      <c r="C61" s="20" t="s">
        <v>54</v>
      </c>
      <c r="D61" s="20"/>
      <c r="E61" s="20"/>
      <c r="F61" s="8" t="s">
        <v>82</v>
      </c>
      <c r="G61" s="20" t="s">
        <v>0</v>
      </c>
      <c r="H61" s="20"/>
      <c r="I61" s="17">
        <f>1316227</f>
        <v>1316227</v>
      </c>
      <c r="J61" s="17"/>
      <c r="K61" s="17"/>
      <c r="L61" s="9"/>
    </row>
    <row r="62" spans="1:12" s="1" customFormat="1" ht="24" customHeight="1">
      <c r="A62" s="19" t="s">
        <v>73</v>
      </c>
      <c r="B62" s="19"/>
      <c r="C62" s="20" t="s">
        <v>54</v>
      </c>
      <c r="D62" s="20"/>
      <c r="E62" s="20"/>
      <c r="F62" s="8" t="s">
        <v>83</v>
      </c>
      <c r="G62" s="20" t="s">
        <v>0</v>
      </c>
      <c r="H62" s="20"/>
      <c r="I62" s="17">
        <f>1316227</f>
        <v>1316227</v>
      </c>
      <c r="J62" s="17"/>
      <c r="K62" s="17"/>
      <c r="L62" s="9"/>
    </row>
    <row r="63" spans="1:12" s="1" customFormat="1" ht="24" customHeight="1">
      <c r="A63" s="19" t="s">
        <v>39</v>
      </c>
      <c r="B63" s="19"/>
      <c r="C63" s="20" t="s">
        <v>54</v>
      </c>
      <c r="D63" s="20"/>
      <c r="E63" s="20"/>
      <c r="F63" s="8" t="s">
        <v>83</v>
      </c>
      <c r="G63" s="20" t="s">
        <v>40</v>
      </c>
      <c r="H63" s="20"/>
      <c r="I63" s="17">
        <f>1313727</f>
        <v>1313727</v>
      </c>
      <c r="J63" s="17"/>
      <c r="K63" s="17"/>
      <c r="L63" s="9"/>
    </row>
    <row r="64" spans="1:12" s="1" customFormat="1" ht="24" customHeight="1">
      <c r="A64" s="19" t="s">
        <v>41</v>
      </c>
      <c r="B64" s="19"/>
      <c r="C64" s="20" t="s">
        <v>54</v>
      </c>
      <c r="D64" s="20"/>
      <c r="E64" s="20"/>
      <c r="F64" s="8" t="s">
        <v>83</v>
      </c>
      <c r="G64" s="20" t="s">
        <v>42</v>
      </c>
      <c r="H64" s="20"/>
      <c r="I64" s="17">
        <f>1313727</f>
        <v>1313727</v>
      </c>
      <c r="J64" s="17"/>
      <c r="K64" s="17"/>
      <c r="L64" s="9"/>
    </row>
    <row r="65" spans="1:12" s="1" customFormat="1" ht="14.1" customHeight="1">
      <c r="A65" s="19" t="s">
        <v>49</v>
      </c>
      <c r="B65" s="19"/>
      <c r="C65" s="20" t="s">
        <v>54</v>
      </c>
      <c r="D65" s="20"/>
      <c r="E65" s="20"/>
      <c r="F65" s="8" t="s">
        <v>83</v>
      </c>
      <c r="G65" s="20" t="s">
        <v>50</v>
      </c>
      <c r="H65" s="20"/>
      <c r="I65" s="17">
        <f>2500</f>
        <v>2500</v>
      </c>
      <c r="J65" s="17"/>
      <c r="K65" s="17"/>
      <c r="L65" s="9"/>
    </row>
    <row r="66" spans="1:12" s="1" customFormat="1" ht="14.1" customHeight="1">
      <c r="A66" s="19" t="s">
        <v>68</v>
      </c>
      <c r="B66" s="19"/>
      <c r="C66" s="20" t="s">
        <v>54</v>
      </c>
      <c r="D66" s="20"/>
      <c r="E66" s="20"/>
      <c r="F66" s="8" t="s">
        <v>83</v>
      </c>
      <c r="G66" s="20" t="s">
        <v>69</v>
      </c>
      <c r="H66" s="20"/>
      <c r="I66" s="17">
        <f>2500</f>
        <v>2500</v>
      </c>
      <c r="J66" s="17"/>
      <c r="K66" s="17"/>
      <c r="L66" s="9"/>
    </row>
    <row r="67" spans="1:12" s="1" customFormat="1" ht="24" customHeight="1">
      <c r="A67" s="19" t="s">
        <v>84</v>
      </c>
      <c r="B67" s="19"/>
      <c r="C67" s="20" t="s">
        <v>54</v>
      </c>
      <c r="D67" s="20"/>
      <c r="E67" s="20"/>
      <c r="F67" s="8" t="s">
        <v>85</v>
      </c>
      <c r="G67" s="20" t="s">
        <v>0</v>
      </c>
      <c r="H67" s="20"/>
      <c r="I67" s="17">
        <f>4841878.28</f>
        <v>4841878.28</v>
      </c>
      <c r="J67" s="17"/>
      <c r="K67" s="17"/>
      <c r="L67" s="9"/>
    </row>
    <row r="68" spans="1:12" s="1" customFormat="1" ht="24" customHeight="1">
      <c r="A68" s="19" t="s">
        <v>73</v>
      </c>
      <c r="B68" s="19"/>
      <c r="C68" s="20" t="s">
        <v>54</v>
      </c>
      <c r="D68" s="20"/>
      <c r="E68" s="20"/>
      <c r="F68" s="8" t="s">
        <v>86</v>
      </c>
      <c r="G68" s="20" t="s">
        <v>0</v>
      </c>
      <c r="H68" s="20"/>
      <c r="I68" s="17">
        <f>4841878.28</f>
        <v>4841878.28</v>
      </c>
      <c r="J68" s="17"/>
      <c r="K68" s="17"/>
      <c r="L68" s="9"/>
    </row>
    <row r="69" spans="1:12" s="1" customFormat="1" ht="54.95" customHeight="1">
      <c r="A69" s="19" t="s">
        <v>21</v>
      </c>
      <c r="B69" s="19"/>
      <c r="C69" s="20" t="s">
        <v>54</v>
      </c>
      <c r="D69" s="20"/>
      <c r="E69" s="20"/>
      <c r="F69" s="8" t="s">
        <v>86</v>
      </c>
      <c r="G69" s="20" t="s">
        <v>22</v>
      </c>
      <c r="H69" s="20"/>
      <c r="I69" s="17">
        <f>3408.61</f>
        <v>3408.61</v>
      </c>
      <c r="J69" s="17"/>
      <c r="K69" s="17"/>
      <c r="L69" s="9"/>
    </row>
    <row r="70" spans="1:12" s="1" customFormat="1" ht="14.1" customHeight="1">
      <c r="A70" s="19" t="s">
        <v>75</v>
      </c>
      <c r="B70" s="19"/>
      <c r="C70" s="20" t="s">
        <v>54</v>
      </c>
      <c r="D70" s="20"/>
      <c r="E70" s="20"/>
      <c r="F70" s="8" t="s">
        <v>86</v>
      </c>
      <c r="G70" s="20" t="s">
        <v>76</v>
      </c>
      <c r="H70" s="20"/>
      <c r="I70" s="17">
        <f>3408.61</f>
        <v>3408.61</v>
      </c>
      <c r="J70" s="17"/>
      <c r="K70" s="17"/>
      <c r="L70" s="9"/>
    </row>
    <row r="71" spans="1:12" s="1" customFormat="1" ht="24" customHeight="1">
      <c r="A71" s="19" t="s">
        <v>39</v>
      </c>
      <c r="B71" s="19"/>
      <c r="C71" s="20" t="s">
        <v>54</v>
      </c>
      <c r="D71" s="20"/>
      <c r="E71" s="20"/>
      <c r="F71" s="8" t="s">
        <v>86</v>
      </c>
      <c r="G71" s="20" t="s">
        <v>40</v>
      </c>
      <c r="H71" s="20"/>
      <c r="I71" s="17">
        <f>3936012.67</f>
        <v>3936012.67</v>
      </c>
      <c r="J71" s="17"/>
      <c r="K71" s="17"/>
      <c r="L71" s="9"/>
    </row>
    <row r="72" spans="1:12" s="1" customFormat="1" ht="24" customHeight="1">
      <c r="A72" s="19" t="s">
        <v>41</v>
      </c>
      <c r="B72" s="19"/>
      <c r="C72" s="20" t="s">
        <v>54</v>
      </c>
      <c r="D72" s="20"/>
      <c r="E72" s="20"/>
      <c r="F72" s="8" t="s">
        <v>86</v>
      </c>
      <c r="G72" s="20" t="s">
        <v>42</v>
      </c>
      <c r="H72" s="20"/>
      <c r="I72" s="17">
        <f>3936012.67</f>
        <v>3936012.67</v>
      </c>
      <c r="J72" s="17"/>
      <c r="K72" s="17"/>
      <c r="L72" s="9"/>
    </row>
    <row r="73" spans="1:12" s="1" customFormat="1" ht="14.1" customHeight="1">
      <c r="A73" s="19" t="s">
        <v>49</v>
      </c>
      <c r="B73" s="19"/>
      <c r="C73" s="20" t="s">
        <v>54</v>
      </c>
      <c r="D73" s="20"/>
      <c r="E73" s="20"/>
      <c r="F73" s="8" t="s">
        <v>86</v>
      </c>
      <c r="G73" s="20" t="s">
        <v>50</v>
      </c>
      <c r="H73" s="20"/>
      <c r="I73" s="17">
        <f>902457</f>
        <v>902457</v>
      </c>
      <c r="J73" s="17"/>
      <c r="K73" s="17"/>
      <c r="L73" s="9"/>
    </row>
    <row r="74" spans="1:12" s="1" customFormat="1" ht="14.1" customHeight="1">
      <c r="A74" s="19" t="s">
        <v>68</v>
      </c>
      <c r="B74" s="19"/>
      <c r="C74" s="20" t="s">
        <v>54</v>
      </c>
      <c r="D74" s="20"/>
      <c r="E74" s="20"/>
      <c r="F74" s="8" t="s">
        <v>86</v>
      </c>
      <c r="G74" s="20" t="s">
        <v>69</v>
      </c>
      <c r="H74" s="20"/>
      <c r="I74" s="17">
        <f>902457</f>
        <v>902457</v>
      </c>
      <c r="J74" s="17"/>
      <c r="K74" s="17"/>
      <c r="L74" s="9"/>
    </row>
    <row r="75" spans="1:12" s="1" customFormat="1" ht="14.1" customHeight="1">
      <c r="A75" s="19" t="s">
        <v>87</v>
      </c>
      <c r="B75" s="19"/>
      <c r="C75" s="20" t="s">
        <v>88</v>
      </c>
      <c r="D75" s="20"/>
      <c r="E75" s="20"/>
      <c r="F75" s="8" t="s">
        <v>0</v>
      </c>
      <c r="G75" s="20" t="s">
        <v>0</v>
      </c>
      <c r="H75" s="20"/>
      <c r="I75" s="17">
        <f t="shared" ref="I75:I81" si="3">466400</f>
        <v>466400</v>
      </c>
      <c r="J75" s="17"/>
      <c r="K75" s="17"/>
      <c r="L75" s="10">
        <f t="shared" ref="L75:L80" si="4">I75</f>
        <v>466400</v>
      </c>
    </row>
    <row r="76" spans="1:12" s="1" customFormat="1" ht="14.1" customHeight="1">
      <c r="A76" s="19" t="s">
        <v>89</v>
      </c>
      <c r="B76" s="19"/>
      <c r="C76" s="20" t="s">
        <v>90</v>
      </c>
      <c r="D76" s="20"/>
      <c r="E76" s="20"/>
      <c r="F76" s="8" t="s">
        <v>0</v>
      </c>
      <c r="G76" s="20" t="s">
        <v>0</v>
      </c>
      <c r="H76" s="20"/>
      <c r="I76" s="17">
        <f t="shared" si="3"/>
        <v>466400</v>
      </c>
      <c r="J76" s="17"/>
      <c r="K76" s="17"/>
      <c r="L76" s="10">
        <f t="shared" si="4"/>
        <v>466400</v>
      </c>
    </row>
    <row r="77" spans="1:12" s="1" customFormat="1" ht="33.950000000000003" customHeight="1">
      <c r="A77" s="19" t="s">
        <v>15</v>
      </c>
      <c r="B77" s="19"/>
      <c r="C77" s="20" t="s">
        <v>90</v>
      </c>
      <c r="D77" s="20"/>
      <c r="E77" s="20"/>
      <c r="F77" s="8" t="s">
        <v>16</v>
      </c>
      <c r="G77" s="20" t="s">
        <v>0</v>
      </c>
      <c r="H77" s="20"/>
      <c r="I77" s="17">
        <f t="shared" si="3"/>
        <v>466400</v>
      </c>
      <c r="J77" s="17"/>
      <c r="K77" s="17"/>
      <c r="L77" s="10">
        <f t="shared" si="4"/>
        <v>466400</v>
      </c>
    </row>
    <row r="78" spans="1:12" s="1" customFormat="1" ht="33.950000000000003" customHeight="1">
      <c r="A78" s="19" t="s">
        <v>91</v>
      </c>
      <c r="B78" s="19"/>
      <c r="C78" s="20" t="s">
        <v>90</v>
      </c>
      <c r="D78" s="20"/>
      <c r="E78" s="20"/>
      <c r="F78" s="8" t="s">
        <v>92</v>
      </c>
      <c r="G78" s="20" t="s">
        <v>0</v>
      </c>
      <c r="H78" s="20"/>
      <c r="I78" s="17">
        <f t="shared" si="3"/>
        <v>466400</v>
      </c>
      <c r="J78" s="17"/>
      <c r="K78" s="17"/>
      <c r="L78" s="10">
        <f t="shared" si="4"/>
        <v>466400</v>
      </c>
    </row>
    <row r="79" spans="1:12" s="1" customFormat="1" ht="33.950000000000003" customHeight="1">
      <c r="A79" s="19" t="s">
        <v>93</v>
      </c>
      <c r="B79" s="19"/>
      <c r="C79" s="20" t="s">
        <v>90</v>
      </c>
      <c r="D79" s="20"/>
      <c r="E79" s="20"/>
      <c r="F79" s="8" t="s">
        <v>94</v>
      </c>
      <c r="G79" s="20" t="s">
        <v>0</v>
      </c>
      <c r="H79" s="20"/>
      <c r="I79" s="17">
        <f t="shared" si="3"/>
        <v>466400</v>
      </c>
      <c r="J79" s="17"/>
      <c r="K79" s="17"/>
      <c r="L79" s="10">
        <f t="shared" si="4"/>
        <v>466400</v>
      </c>
    </row>
    <row r="80" spans="1:12" s="1" customFormat="1" ht="54.95" customHeight="1">
      <c r="A80" s="19" t="s">
        <v>21</v>
      </c>
      <c r="B80" s="19"/>
      <c r="C80" s="20" t="s">
        <v>90</v>
      </c>
      <c r="D80" s="20"/>
      <c r="E80" s="20"/>
      <c r="F80" s="8" t="s">
        <v>94</v>
      </c>
      <c r="G80" s="20" t="s">
        <v>22</v>
      </c>
      <c r="H80" s="20"/>
      <c r="I80" s="17">
        <f t="shared" si="3"/>
        <v>466400</v>
      </c>
      <c r="J80" s="17"/>
      <c r="K80" s="17"/>
      <c r="L80" s="10">
        <f t="shared" si="4"/>
        <v>466400</v>
      </c>
    </row>
    <row r="81" spans="1:12" s="1" customFormat="1" ht="24" customHeight="1">
      <c r="A81" s="19" t="s">
        <v>23</v>
      </c>
      <c r="B81" s="19"/>
      <c r="C81" s="20" t="s">
        <v>90</v>
      </c>
      <c r="D81" s="20"/>
      <c r="E81" s="20"/>
      <c r="F81" s="8" t="s">
        <v>94</v>
      </c>
      <c r="G81" s="20" t="s">
        <v>24</v>
      </c>
      <c r="H81" s="20"/>
      <c r="I81" s="17">
        <f t="shared" si="3"/>
        <v>466400</v>
      </c>
      <c r="J81" s="17"/>
      <c r="K81" s="17"/>
      <c r="L81" s="10">
        <f>I81</f>
        <v>466400</v>
      </c>
    </row>
    <row r="82" spans="1:12" s="1" customFormat="1" ht="24" customHeight="1">
      <c r="A82" s="19" t="s">
        <v>95</v>
      </c>
      <c r="B82" s="19"/>
      <c r="C82" s="20" t="s">
        <v>96</v>
      </c>
      <c r="D82" s="20"/>
      <c r="E82" s="20"/>
      <c r="F82" s="8" t="s">
        <v>0</v>
      </c>
      <c r="G82" s="20" t="s">
        <v>0</v>
      </c>
      <c r="H82" s="20"/>
      <c r="I82" s="17">
        <f>1668476.08</f>
        <v>1668476.08</v>
      </c>
      <c r="J82" s="17"/>
      <c r="K82" s="17"/>
      <c r="L82" s="10">
        <f>L83</f>
        <v>51373.87</v>
      </c>
    </row>
    <row r="83" spans="1:12" s="1" customFormat="1" ht="14.1" customHeight="1">
      <c r="A83" s="19" t="s">
        <v>97</v>
      </c>
      <c r="B83" s="19"/>
      <c r="C83" s="20" t="s">
        <v>98</v>
      </c>
      <c r="D83" s="20"/>
      <c r="E83" s="20"/>
      <c r="F83" s="8" t="s">
        <v>0</v>
      </c>
      <c r="G83" s="20" t="s">
        <v>0</v>
      </c>
      <c r="H83" s="20"/>
      <c r="I83" s="17">
        <f>51373.87</f>
        <v>51373.87</v>
      </c>
      <c r="J83" s="17"/>
      <c r="K83" s="17"/>
      <c r="L83" s="10">
        <f>I83</f>
        <v>51373.87</v>
      </c>
    </row>
    <row r="84" spans="1:12" s="1" customFormat="1" ht="33.950000000000003" customHeight="1">
      <c r="A84" s="19" t="s">
        <v>15</v>
      </c>
      <c r="B84" s="19"/>
      <c r="C84" s="20" t="s">
        <v>98</v>
      </c>
      <c r="D84" s="20"/>
      <c r="E84" s="20"/>
      <c r="F84" s="8" t="s">
        <v>16</v>
      </c>
      <c r="G84" s="20" t="s">
        <v>0</v>
      </c>
      <c r="H84" s="20"/>
      <c r="I84" s="17">
        <f>51373.87</f>
        <v>51373.87</v>
      </c>
      <c r="J84" s="17"/>
      <c r="K84" s="17"/>
      <c r="L84" s="10">
        <f t="shared" ref="L84:L91" si="5">I84</f>
        <v>51373.87</v>
      </c>
    </row>
    <row r="85" spans="1:12" s="1" customFormat="1" ht="24" customHeight="1">
      <c r="A85" s="19" t="s">
        <v>99</v>
      </c>
      <c r="B85" s="19"/>
      <c r="C85" s="20" t="s">
        <v>98</v>
      </c>
      <c r="D85" s="20"/>
      <c r="E85" s="20"/>
      <c r="F85" s="8" t="s">
        <v>100</v>
      </c>
      <c r="G85" s="20" t="s">
        <v>0</v>
      </c>
      <c r="H85" s="20"/>
      <c r="I85" s="17">
        <f>51373.87</f>
        <v>51373.87</v>
      </c>
      <c r="J85" s="17"/>
      <c r="K85" s="17"/>
      <c r="L85" s="10">
        <f t="shared" si="5"/>
        <v>51373.87</v>
      </c>
    </row>
    <row r="86" spans="1:12" s="1" customFormat="1" ht="66" customHeight="1">
      <c r="A86" s="19" t="s">
        <v>101</v>
      </c>
      <c r="B86" s="19"/>
      <c r="C86" s="20" t="s">
        <v>98</v>
      </c>
      <c r="D86" s="20"/>
      <c r="E86" s="20"/>
      <c r="F86" s="8" t="s">
        <v>102</v>
      </c>
      <c r="G86" s="20" t="s">
        <v>0</v>
      </c>
      <c r="H86" s="20"/>
      <c r="I86" s="17">
        <f>39428.82</f>
        <v>39428.82</v>
      </c>
      <c r="J86" s="17"/>
      <c r="K86" s="17"/>
      <c r="L86" s="10">
        <f t="shared" si="5"/>
        <v>39428.82</v>
      </c>
    </row>
    <row r="87" spans="1:12" s="1" customFormat="1" ht="54.95" customHeight="1">
      <c r="A87" s="19" t="s">
        <v>21</v>
      </c>
      <c r="B87" s="19"/>
      <c r="C87" s="20" t="s">
        <v>98</v>
      </c>
      <c r="D87" s="20"/>
      <c r="E87" s="20"/>
      <c r="F87" s="8" t="s">
        <v>102</v>
      </c>
      <c r="G87" s="20" t="s">
        <v>22</v>
      </c>
      <c r="H87" s="20"/>
      <c r="I87" s="17">
        <f>39428.82</f>
        <v>39428.82</v>
      </c>
      <c r="J87" s="17"/>
      <c r="K87" s="17"/>
      <c r="L87" s="10">
        <f t="shared" si="5"/>
        <v>39428.82</v>
      </c>
    </row>
    <row r="88" spans="1:12" s="1" customFormat="1" ht="24" customHeight="1">
      <c r="A88" s="19" t="s">
        <v>23</v>
      </c>
      <c r="B88" s="19"/>
      <c r="C88" s="20" t="s">
        <v>98</v>
      </c>
      <c r="D88" s="20"/>
      <c r="E88" s="20"/>
      <c r="F88" s="8" t="s">
        <v>102</v>
      </c>
      <c r="G88" s="20" t="s">
        <v>24</v>
      </c>
      <c r="H88" s="20"/>
      <c r="I88" s="17">
        <f>39428.82</f>
        <v>39428.82</v>
      </c>
      <c r="J88" s="17"/>
      <c r="K88" s="17"/>
      <c r="L88" s="10">
        <f t="shared" si="5"/>
        <v>39428.82</v>
      </c>
    </row>
    <row r="89" spans="1:12" s="1" customFormat="1" ht="66" customHeight="1">
      <c r="A89" s="19" t="s">
        <v>103</v>
      </c>
      <c r="B89" s="19"/>
      <c r="C89" s="20" t="s">
        <v>98</v>
      </c>
      <c r="D89" s="20"/>
      <c r="E89" s="20"/>
      <c r="F89" s="8" t="s">
        <v>104</v>
      </c>
      <c r="G89" s="20" t="s">
        <v>0</v>
      </c>
      <c r="H89" s="20"/>
      <c r="I89" s="17">
        <f>11945.05</f>
        <v>11945.05</v>
      </c>
      <c r="J89" s="17"/>
      <c r="K89" s="17"/>
      <c r="L89" s="10">
        <f t="shared" si="5"/>
        <v>11945.05</v>
      </c>
    </row>
    <row r="90" spans="1:12" s="1" customFormat="1" ht="54.95" customHeight="1">
      <c r="A90" s="19" t="s">
        <v>21</v>
      </c>
      <c r="B90" s="19"/>
      <c r="C90" s="20" t="s">
        <v>98</v>
      </c>
      <c r="D90" s="20"/>
      <c r="E90" s="20"/>
      <c r="F90" s="8" t="s">
        <v>104</v>
      </c>
      <c r="G90" s="20" t="s">
        <v>22</v>
      </c>
      <c r="H90" s="20"/>
      <c r="I90" s="17">
        <f>11945.05</f>
        <v>11945.05</v>
      </c>
      <c r="J90" s="17"/>
      <c r="K90" s="17"/>
      <c r="L90" s="10">
        <f t="shared" si="5"/>
        <v>11945.05</v>
      </c>
    </row>
    <row r="91" spans="1:12" s="1" customFormat="1" ht="24" customHeight="1">
      <c r="A91" s="19" t="s">
        <v>23</v>
      </c>
      <c r="B91" s="19"/>
      <c r="C91" s="20" t="s">
        <v>98</v>
      </c>
      <c r="D91" s="20"/>
      <c r="E91" s="20"/>
      <c r="F91" s="8" t="s">
        <v>104</v>
      </c>
      <c r="G91" s="20" t="s">
        <v>24</v>
      </c>
      <c r="H91" s="20"/>
      <c r="I91" s="17">
        <f>11945.05</f>
        <v>11945.05</v>
      </c>
      <c r="J91" s="17"/>
      <c r="K91" s="17"/>
      <c r="L91" s="10">
        <f t="shared" si="5"/>
        <v>11945.05</v>
      </c>
    </row>
    <row r="92" spans="1:12" s="1" customFormat="1" ht="14.1" customHeight="1">
      <c r="A92" s="19" t="s">
        <v>105</v>
      </c>
      <c r="B92" s="19"/>
      <c r="C92" s="20" t="s">
        <v>106</v>
      </c>
      <c r="D92" s="20"/>
      <c r="E92" s="20"/>
      <c r="F92" s="8" t="s">
        <v>0</v>
      </c>
      <c r="G92" s="20" t="s">
        <v>0</v>
      </c>
      <c r="H92" s="20"/>
      <c r="I92" s="17">
        <f t="shared" ref="I92:I97" si="6">1587527.21</f>
        <v>1587527.21</v>
      </c>
      <c r="J92" s="17"/>
      <c r="K92" s="17"/>
      <c r="L92" s="9"/>
    </row>
    <row r="93" spans="1:12" s="1" customFormat="1" ht="45" customHeight="1">
      <c r="A93" s="19" t="s">
        <v>107</v>
      </c>
      <c r="B93" s="19"/>
      <c r="C93" s="20" t="s">
        <v>106</v>
      </c>
      <c r="D93" s="20"/>
      <c r="E93" s="20"/>
      <c r="F93" s="8" t="s">
        <v>108</v>
      </c>
      <c r="G93" s="20" t="s">
        <v>0</v>
      </c>
      <c r="H93" s="20"/>
      <c r="I93" s="17">
        <f t="shared" si="6"/>
        <v>1587527.21</v>
      </c>
      <c r="J93" s="17"/>
      <c r="K93" s="17"/>
      <c r="L93" s="9"/>
    </row>
    <row r="94" spans="1:12" s="1" customFormat="1" ht="33.950000000000003" customHeight="1">
      <c r="A94" s="19" t="s">
        <v>109</v>
      </c>
      <c r="B94" s="19"/>
      <c r="C94" s="20" t="s">
        <v>106</v>
      </c>
      <c r="D94" s="20"/>
      <c r="E94" s="20"/>
      <c r="F94" s="8" t="s">
        <v>110</v>
      </c>
      <c r="G94" s="20" t="s">
        <v>0</v>
      </c>
      <c r="H94" s="20"/>
      <c r="I94" s="17">
        <f t="shared" si="6"/>
        <v>1587527.21</v>
      </c>
      <c r="J94" s="17"/>
      <c r="K94" s="17"/>
      <c r="L94" s="9"/>
    </row>
    <row r="95" spans="1:12" s="1" customFormat="1" ht="14.1" customHeight="1">
      <c r="A95" s="19" t="s">
        <v>59</v>
      </c>
      <c r="B95" s="19"/>
      <c r="C95" s="20" t="s">
        <v>106</v>
      </c>
      <c r="D95" s="20"/>
      <c r="E95" s="20"/>
      <c r="F95" s="8" t="s">
        <v>111</v>
      </c>
      <c r="G95" s="20" t="s">
        <v>0</v>
      </c>
      <c r="H95" s="20"/>
      <c r="I95" s="17">
        <f t="shared" si="6"/>
        <v>1587527.21</v>
      </c>
      <c r="J95" s="17"/>
      <c r="K95" s="17"/>
      <c r="L95" s="9"/>
    </row>
    <row r="96" spans="1:12" s="1" customFormat="1" ht="24" customHeight="1">
      <c r="A96" s="19" t="s">
        <v>39</v>
      </c>
      <c r="B96" s="19"/>
      <c r="C96" s="20" t="s">
        <v>106</v>
      </c>
      <c r="D96" s="20"/>
      <c r="E96" s="20"/>
      <c r="F96" s="8" t="s">
        <v>111</v>
      </c>
      <c r="G96" s="20" t="s">
        <v>40</v>
      </c>
      <c r="H96" s="20"/>
      <c r="I96" s="17">
        <f t="shared" si="6"/>
        <v>1587527.21</v>
      </c>
      <c r="J96" s="17"/>
      <c r="K96" s="17"/>
      <c r="L96" s="9"/>
    </row>
    <row r="97" spans="1:12" s="1" customFormat="1" ht="24" customHeight="1">
      <c r="A97" s="19" t="s">
        <v>41</v>
      </c>
      <c r="B97" s="19"/>
      <c r="C97" s="20" t="s">
        <v>106</v>
      </c>
      <c r="D97" s="20"/>
      <c r="E97" s="20"/>
      <c r="F97" s="8" t="s">
        <v>111</v>
      </c>
      <c r="G97" s="20" t="s">
        <v>42</v>
      </c>
      <c r="H97" s="20"/>
      <c r="I97" s="17">
        <f t="shared" si="6"/>
        <v>1587527.21</v>
      </c>
      <c r="J97" s="17"/>
      <c r="K97" s="17"/>
      <c r="L97" s="9"/>
    </row>
    <row r="98" spans="1:12" s="1" customFormat="1" ht="24" customHeight="1">
      <c r="A98" s="19" t="s">
        <v>112</v>
      </c>
      <c r="B98" s="19"/>
      <c r="C98" s="20" t="s">
        <v>113</v>
      </c>
      <c r="D98" s="20"/>
      <c r="E98" s="20"/>
      <c r="F98" s="8" t="s">
        <v>0</v>
      </c>
      <c r="G98" s="20" t="s">
        <v>0</v>
      </c>
      <c r="H98" s="20"/>
      <c r="I98" s="17">
        <f>29575</f>
        <v>29575</v>
      </c>
      <c r="J98" s="17"/>
      <c r="K98" s="17"/>
      <c r="L98" s="9"/>
    </row>
    <row r="99" spans="1:12" s="1" customFormat="1" ht="54.95" customHeight="1">
      <c r="A99" s="19" t="s">
        <v>114</v>
      </c>
      <c r="B99" s="19"/>
      <c r="C99" s="20" t="s">
        <v>113</v>
      </c>
      <c r="D99" s="20"/>
      <c r="E99" s="20"/>
      <c r="F99" s="8" t="s">
        <v>115</v>
      </c>
      <c r="G99" s="20" t="s">
        <v>0</v>
      </c>
      <c r="H99" s="20"/>
      <c r="I99" s="17">
        <f>29575</f>
        <v>29575</v>
      </c>
      <c r="J99" s="17"/>
      <c r="K99" s="17"/>
      <c r="L99" s="9"/>
    </row>
    <row r="100" spans="1:12" s="1" customFormat="1" ht="45" customHeight="1">
      <c r="A100" s="19" t="s">
        <v>116</v>
      </c>
      <c r="B100" s="19"/>
      <c r="C100" s="20" t="s">
        <v>113</v>
      </c>
      <c r="D100" s="20"/>
      <c r="E100" s="20"/>
      <c r="F100" s="8" t="s">
        <v>117</v>
      </c>
      <c r="G100" s="20" t="s">
        <v>0</v>
      </c>
      <c r="H100" s="20"/>
      <c r="I100" s="17">
        <f>29575</f>
        <v>29575</v>
      </c>
      <c r="J100" s="17"/>
      <c r="K100" s="17"/>
      <c r="L100" s="9"/>
    </row>
    <row r="101" spans="1:12" s="1" customFormat="1" ht="24" customHeight="1">
      <c r="A101" s="19" t="s">
        <v>118</v>
      </c>
      <c r="B101" s="19"/>
      <c r="C101" s="20" t="s">
        <v>113</v>
      </c>
      <c r="D101" s="20"/>
      <c r="E101" s="20"/>
      <c r="F101" s="8" t="s">
        <v>119</v>
      </c>
      <c r="G101" s="20" t="s">
        <v>0</v>
      </c>
      <c r="H101" s="20"/>
      <c r="I101" s="17">
        <f>23660</f>
        <v>23660</v>
      </c>
      <c r="J101" s="17"/>
      <c r="K101" s="17"/>
      <c r="L101" s="9"/>
    </row>
    <row r="102" spans="1:12" s="1" customFormat="1" ht="54.95" customHeight="1">
      <c r="A102" s="19" t="s">
        <v>21</v>
      </c>
      <c r="B102" s="19"/>
      <c r="C102" s="20" t="s">
        <v>113</v>
      </c>
      <c r="D102" s="20"/>
      <c r="E102" s="20"/>
      <c r="F102" s="8" t="s">
        <v>119</v>
      </c>
      <c r="G102" s="20" t="s">
        <v>22</v>
      </c>
      <c r="H102" s="20"/>
      <c r="I102" s="17">
        <f>23660</f>
        <v>23660</v>
      </c>
      <c r="J102" s="17"/>
      <c r="K102" s="17"/>
      <c r="L102" s="9"/>
    </row>
    <row r="103" spans="1:12" s="1" customFormat="1" ht="24" customHeight="1">
      <c r="A103" s="19" t="s">
        <v>23</v>
      </c>
      <c r="B103" s="19"/>
      <c r="C103" s="20" t="s">
        <v>113</v>
      </c>
      <c r="D103" s="20"/>
      <c r="E103" s="20"/>
      <c r="F103" s="8" t="s">
        <v>119</v>
      </c>
      <c r="G103" s="20" t="s">
        <v>24</v>
      </c>
      <c r="H103" s="20"/>
      <c r="I103" s="17">
        <f>23660</f>
        <v>23660</v>
      </c>
      <c r="J103" s="17"/>
      <c r="K103" s="17"/>
      <c r="L103" s="9"/>
    </row>
    <row r="104" spans="1:12" s="1" customFormat="1" ht="24" customHeight="1">
      <c r="A104" s="19" t="s">
        <v>118</v>
      </c>
      <c r="B104" s="19"/>
      <c r="C104" s="20" t="s">
        <v>113</v>
      </c>
      <c r="D104" s="20"/>
      <c r="E104" s="20"/>
      <c r="F104" s="8" t="s">
        <v>120</v>
      </c>
      <c r="G104" s="20" t="s">
        <v>0</v>
      </c>
      <c r="H104" s="20"/>
      <c r="I104" s="17">
        <f>5915</f>
        <v>5915</v>
      </c>
      <c r="J104" s="17"/>
      <c r="K104" s="17"/>
      <c r="L104" s="9"/>
    </row>
    <row r="105" spans="1:12" s="1" customFormat="1" ht="54.95" customHeight="1">
      <c r="A105" s="19" t="s">
        <v>21</v>
      </c>
      <c r="B105" s="19"/>
      <c r="C105" s="20" t="s">
        <v>113</v>
      </c>
      <c r="D105" s="20"/>
      <c r="E105" s="20"/>
      <c r="F105" s="8" t="s">
        <v>120</v>
      </c>
      <c r="G105" s="20" t="s">
        <v>22</v>
      </c>
      <c r="H105" s="20"/>
      <c r="I105" s="17">
        <f>5015</f>
        <v>5015</v>
      </c>
      <c r="J105" s="17"/>
      <c r="K105" s="17"/>
      <c r="L105" s="9"/>
    </row>
    <row r="106" spans="1:12" s="1" customFormat="1" ht="24" customHeight="1">
      <c r="A106" s="19" t="s">
        <v>23</v>
      </c>
      <c r="B106" s="19"/>
      <c r="C106" s="20" t="s">
        <v>113</v>
      </c>
      <c r="D106" s="20"/>
      <c r="E106" s="20"/>
      <c r="F106" s="8" t="s">
        <v>120</v>
      </c>
      <c r="G106" s="20" t="s">
        <v>24</v>
      </c>
      <c r="H106" s="20"/>
      <c r="I106" s="17">
        <f>5015</f>
        <v>5015</v>
      </c>
      <c r="J106" s="17"/>
      <c r="K106" s="17"/>
      <c r="L106" s="9"/>
    </row>
    <row r="107" spans="1:12" s="1" customFormat="1" ht="24" customHeight="1">
      <c r="A107" s="19" t="s">
        <v>39</v>
      </c>
      <c r="B107" s="19"/>
      <c r="C107" s="20" t="s">
        <v>113</v>
      </c>
      <c r="D107" s="20"/>
      <c r="E107" s="20"/>
      <c r="F107" s="8" t="s">
        <v>120</v>
      </c>
      <c r="G107" s="20" t="s">
        <v>40</v>
      </c>
      <c r="H107" s="20"/>
      <c r="I107" s="17">
        <f>900</f>
        <v>900</v>
      </c>
      <c r="J107" s="17"/>
      <c r="K107" s="17"/>
      <c r="L107" s="9"/>
    </row>
    <row r="108" spans="1:12" s="1" customFormat="1" ht="24" customHeight="1">
      <c r="A108" s="19" t="s">
        <v>41</v>
      </c>
      <c r="B108" s="19"/>
      <c r="C108" s="20" t="s">
        <v>113</v>
      </c>
      <c r="D108" s="20"/>
      <c r="E108" s="20"/>
      <c r="F108" s="8" t="s">
        <v>120</v>
      </c>
      <c r="G108" s="20" t="s">
        <v>42</v>
      </c>
      <c r="H108" s="20"/>
      <c r="I108" s="17">
        <f>900</f>
        <v>900</v>
      </c>
      <c r="J108" s="17"/>
      <c r="K108" s="17"/>
      <c r="L108" s="9"/>
    </row>
    <row r="109" spans="1:12" s="1" customFormat="1" ht="14.1" customHeight="1">
      <c r="A109" s="19" t="s">
        <v>121</v>
      </c>
      <c r="B109" s="19"/>
      <c r="C109" s="20" t="s">
        <v>122</v>
      </c>
      <c r="D109" s="20"/>
      <c r="E109" s="20"/>
      <c r="F109" s="8" t="s">
        <v>0</v>
      </c>
      <c r="G109" s="20" t="s">
        <v>0</v>
      </c>
      <c r="H109" s="20"/>
      <c r="I109" s="17">
        <f>10791077.88</f>
        <v>10791077.880000001</v>
      </c>
      <c r="J109" s="17"/>
      <c r="K109" s="17"/>
      <c r="L109" s="10">
        <f>L124</f>
        <v>19685.71</v>
      </c>
    </row>
    <row r="110" spans="1:12" s="1" customFormat="1" ht="14.1" customHeight="1">
      <c r="A110" s="19" t="s">
        <v>123</v>
      </c>
      <c r="B110" s="19"/>
      <c r="C110" s="20" t="s">
        <v>124</v>
      </c>
      <c r="D110" s="20"/>
      <c r="E110" s="20"/>
      <c r="F110" s="8" t="s">
        <v>0</v>
      </c>
      <c r="G110" s="20" t="s">
        <v>0</v>
      </c>
      <c r="H110" s="20"/>
      <c r="I110" s="17">
        <f>3243938.8</f>
        <v>3243938.8</v>
      </c>
      <c r="J110" s="17"/>
      <c r="K110" s="17"/>
      <c r="L110" s="9"/>
    </row>
    <row r="111" spans="1:12" s="1" customFormat="1" ht="45" customHeight="1">
      <c r="A111" s="19" t="s">
        <v>125</v>
      </c>
      <c r="B111" s="19"/>
      <c r="C111" s="20" t="s">
        <v>124</v>
      </c>
      <c r="D111" s="20"/>
      <c r="E111" s="20"/>
      <c r="F111" s="8" t="s">
        <v>126</v>
      </c>
      <c r="G111" s="20" t="s">
        <v>0</v>
      </c>
      <c r="H111" s="20"/>
      <c r="I111" s="17">
        <f>240000</f>
        <v>240000</v>
      </c>
      <c r="J111" s="17"/>
      <c r="K111" s="17"/>
      <c r="L111" s="9"/>
    </row>
    <row r="112" spans="1:12" s="1" customFormat="1" ht="45" customHeight="1">
      <c r="A112" s="19" t="s">
        <v>127</v>
      </c>
      <c r="B112" s="19"/>
      <c r="C112" s="20" t="s">
        <v>124</v>
      </c>
      <c r="D112" s="20"/>
      <c r="E112" s="20"/>
      <c r="F112" s="8" t="s">
        <v>128</v>
      </c>
      <c r="G112" s="20" t="s">
        <v>0</v>
      </c>
      <c r="H112" s="20"/>
      <c r="I112" s="17">
        <f>240000</f>
        <v>240000</v>
      </c>
      <c r="J112" s="17"/>
      <c r="K112" s="17"/>
      <c r="L112" s="9"/>
    </row>
    <row r="113" spans="1:12" s="1" customFormat="1" ht="24" customHeight="1">
      <c r="A113" s="19" t="s">
        <v>129</v>
      </c>
      <c r="B113" s="19"/>
      <c r="C113" s="20" t="s">
        <v>124</v>
      </c>
      <c r="D113" s="20"/>
      <c r="E113" s="20"/>
      <c r="F113" s="8" t="s">
        <v>130</v>
      </c>
      <c r="G113" s="20" t="s">
        <v>0</v>
      </c>
      <c r="H113" s="20"/>
      <c r="I113" s="17">
        <f>240000</f>
        <v>240000</v>
      </c>
      <c r="J113" s="17"/>
      <c r="K113" s="17"/>
      <c r="L113" s="9"/>
    </row>
    <row r="114" spans="1:12" s="1" customFormat="1" ht="54.95" customHeight="1">
      <c r="A114" s="19" t="s">
        <v>21</v>
      </c>
      <c r="B114" s="19"/>
      <c r="C114" s="20" t="s">
        <v>124</v>
      </c>
      <c r="D114" s="20"/>
      <c r="E114" s="20"/>
      <c r="F114" s="8" t="s">
        <v>130</v>
      </c>
      <c r="G114" s="20" t="s">
        <v>22</v>
      </c>
      <c r="H114" s="20"/>
      <c r="I114" s="17">
        <f>240000</f>
        <v>240000</v>
      </c>
      <c r="J114" s="17"/>
      <c r="K114" s="17"/>
      <c r="L114" s="9"/>
    </row>
    <row r="115" spans="1:12" s="1" customFormat="1" ht="14.1" customHeight="1">
      <c r="A115" s="19" t="s">
        <v>75</v>
      </c>
      <c r="B115" s="19"/>
      <c r="C115" s="20" t="s">
        <v>124</v>
      </c>
      <c r="D115" s="20"/>
      <c r="E115" s="20"/>
      <c r="F115" s="8" t="s">
        <v>130</v>
      </c>
      <c r="G115" s="20" t="s">
        <v>76</v>
      </c>
      <c r="H115" s="20"/>
      <c r="I115" s="17">
        <f>240000</f>
        <v>240000</v>
      </c>
      <c r="J115" s="17"/>
      <c r="K115" s="17"/>
      <c r="L115" s="9"/>
    </row>
    <row r="116" spans="1:12" s="1" customFormat="1" ht="33.950000000000003" customHeight="1">
      <c r="A116" s="19" t="s">
        <v>70</v>
      </c>
      <c r="B116" s="19"/>
      <c r="C116" s="20" t="s">
        <v>124</v>
      </c>
      <c r="D116" s="20"/>
      <c r="E116" s="20"/>
      <c r="F116" s="8" t="s">
        <v>71</v>
      </c>
      <c r="G116" s="20" t="s">
        <v>0</v>
      </c>
      <c r="H116" s="20"/>
      <c r="I116" s="17">
        <f>3003938.8</f>
        <v>3003938.8</v>
      </c>
      <c r="J116" s="17"/>
      <c r="K116" s="17"/>
      <c r="L116" s="9"/>
    </row>
    <row r="117" spans="1:12" s="1" customFormat="1" ht="33.950000000000003" customHeight="1">
      <c r="A117" s="19" t="s">
        <v>131</v>
      </c>
      <c r="B117" s="19"/>
      <c r="C117" s="20" t="s">
        <v>124</v>
      </c>
      <c r="D117" s="20"/>
      <c r="E117" s="20"/>
      <c r="F117" s="8" t="s">
        <v>132</v>
      </c>
      <c r="G117" s="20" t="s">
        <v>0</v>
      </c>
      <c r="H117" s="20"/>
      <c r="I117" s="17">
        <f>3003938.8</f>
        <v>3003938.8</v>
      </c>
      <c r="J117" s="17"/>
      <c r="K117" s="17"/>
      <c r="L117" s="9"/>
    </row>
    <row r="118" spans="1:12" s="1" customFormat="1" ht="24" customHeight="1">
      <c r="A118" s="19" t="s">
        <v>129</v>
      </c>
      <c r="B118" s="19"/>
      <c r="C118" s="20" t="s">
        <v>124</v>
      </c>
      <c r="D118" s="20"/>
      <c r="E118" s="20"/>
      <c r="F118" s="8" t="s">
        <v>133</v>
      </c>
      <c r="G118" s="20" t="s">
        <v>0</v>
      </c>
      <c r="H118" s="20"/>
      <c r="I118" s="17">
        <f>1235034.8</f>
        <v>1235034.8</v>
      </c>
      <c r="J118" s="17"/>
      <c r="K118" s="17"/>
      <c r="L118" s="9"/>
    </row>
    <row r="119" spans="1:12" s="1" customFormat="1" ht="54.95" customHeight="1">
      <c r="A119" s="19" t="s">
        <v>21</v>
      </c>
      <c r="B119" s="19"/>
      <c r="C119" s="20" t="s">
        <v>124</v>
      </c>
      <c r="D119" s="20"/>
      <c r="E119" s="20"/>
      <c r="F119" s="8" t="s">
        <v>133</v>
      </c>
      <c r="G119" s="20" t="s">
        <v>22</v>
      </c>
      <c r="H119" s="20"/>
      <c r="I119" s="17">
        <f>1235034.8</f>
        <v>1235034.8</v>
      </c>
      <c r="J119" s="17"/>
      <c r="K119" s="17"/>
      <c r="L119" s="9"/>
    </row>
    <row r="120" spans="1:12" s="1" customFormat="1" ht="14.1" customHeight="1">
      <c r="A120" s="19" t="s">
        <v>75</v>
      </c>
      <c r="B120" s="19"/>
      <c r="C120" s="20" t="s">
        <v>124</v>
      </c>
      <c r="D120" s="20"/>
      <c r="E120" s="20"/>
      <c r="F120" s="8" t="s">
        <v>133</v>
      </c>
      <c r="G120" s="20" t="s">
        <v>76</v>
      </c>
      <c r="H120" s="20"/>
      <c r="I120" s="17">
        <f>1235034.8</f>
        <v>1235034.8</v>
      </c>
      <c r="J120" s="17"/>
      <c r="K120" s="17"/>
      <c r="L120" s="9"/>
    </row>
    <row r="121" spans="1:12" s="1" customFormat="1" ht="24" customHeight="1">
      <c r="A121" s="19" t="s">
        <v>134</v>
      </c>
      <c r="B121" s="19"/>
      <c r="C121" s="20" t="s">
        <v>124</v>
      </c>
      <c r="D121" s="20"/>
      <c r="E121" s="20"/>
      <c r="F121" s="8" t="s">
        <v>135</v>
      </c>
      <c r="G121" s="20" t="s">
        <v>0</v>
      </c>
      <c r="H121" s="20"/>
      <c r="I121" s="17">
        <f>1768904</f>
        <v>1768904</v>
      </c>
      <c r="J121" s="17"/>
      <c r="K121" s="17"/>
      <c r="L121" s="9"/>
    </row>
    <row r="122" spans="1:12" s="1" customFormat="1" ht="54.95" customHeight="1">
      <c r="A122" s="19" t="s">
        <v>21</v>
      </c>
      <c r="B122" s="19"/>
      <c r="C122" s="20" t="s">
        <v>124</v>
      </c>
      <c r="D122" s="20"/>
      <c r="E122" s="20"/>
      <c r="F122" s="8" t="s">
        <v>135</v>
      </c>
      <c r="G122" s="20" t="s">
        <v>22</v>
      </c>
      <c r="H122" s="20"/>
      <c r="I122" s="17">
        <f>1768904</f>
        <v>1768904</v>
      </c>
      <c r="J122" s="17"/>
      <c r="K122" s="17"/>
      <c r="L122" s="9"/>
    </row>
    <row r="123" spans="1:12" s="1" customFormat="1" ht="14.1" customHeight="1">
      <c r="A123" s="19" t="s">
        <v>75</v>
      </c>
      <c r="B123" s="19"/>
      <c r="C123" s="20" t="s">
        <v>124</v>
      </c>
      <c r="D123" s="20"/>
      <c r="E123" s="20"/>
      <c r="F123" s="8" t="s">
        <v>135</v>
      </c>
      <c r="G123" s="20" t="s">
        <v>76</v>
      </c>
      <c r="H123" s="20"/>
      <c r="I123" s="17">
        <f>1768904</f>
        <v>1768904</v>
      </c>
      <c r="J123" s="17"/>
      <c r="K123" s="17"/>
      <c r="L123" s="9"/>
    </row>
    <row r="124" spans="1:12" s="1" customFormat="1" ht="14.1" customHeight="1">
      <c r="A124" s="19" t="s">
        <v>136</v>
      </c>
      <c r="B124" s="19"/>
      <c r="C124" s="20" t="s">
        <v>137</v>
      </c>
      <c r="D124" s="20"/>
      <c r="E124" s="20"/>
      <c r="F124" s="8" t="s">
        <v>0</v>
      </c>
      <c r="G124" s="20" t="s">
        <v>0</v>
      </c>
      <c r="H124" s="20"/>
      <c r="I124" s="17">
        <f>19685.71</f>
        <v>19685.71</v>
      </c>
      <c r="J124" s="17"/>
      <c r="K124" s="17"/>
      <c r="L124" s="10">
        <f>I124</f>
        <v>19685.71</v>
      </c>
    </row>
    <row r="125" spans="1:12" s="1" customFormat="1" ht="45" customHeight="1">
      <c r="A125" s="19" t="s">
        <v>138</v>
      </c>
      <c r="B125" s="19"/>
      <c r="C125" s="20" t="s">
        <v>137</v>
      </c>
      <c r="D125" s="20"/>
      <c r="E125" s="20"/>
      <c r="F125" s="8" t="s">
        <v>139</v>
      </c>
      <c r="G125" s="20" t="s">
        <v>0</v>
      </c>
      <c r="H125" s="20"/>
      <c r="I125" s="17">
        <f t="shared" ref="I125:I129" si="7">19488.95</f>
        <v>19488.95</v>
      </c>
      <c r="J125" s="17"/>
      <c r="K125" s="17"/>
      <c r="L125" s="10">
        <f t="shared" ref="L125:L134" si="8">I125</f>
        <v>19488.95</v>
      </c>
    </row>
    <row r="126" spans="1:12" s="1" customFormat="1" ht="14.1" customHeight="1">
      <c r="A126" s="19" t="s">
        <v>140</v>
      </c>
      <c r="B126" s="19"/>
      <c r="C126" s="20" t="s">
        <v>137</v>
      </c>
      <c r="D126" s="20"/>
      <c r="E126" s="20"/>
      <c r="F126" s="8" t="s">
        <v>141</v>
      </c>
      <c r="G126" s="20" t="s">
        <v>0</v>
      </c>
      <c r="H126" s="20"/>
      <c r="I126" s="17">
        <f t="shared" si="7"/>
        <v>19488.95</v>
      </c>
      <c r="J126" s="17"/>
      <c r="K126" s="17"/>
      <c r="L126" s="10">
        <f t="shared" si="8"/>
        <v>19488.95</v>
      </c>
    </row>
    <row r="127" spans="1:12" s="1" customFormat="1" ht="45" customHeight="1">
      <c r="A127" s="19" t="s">
        <v>142</v>
      </c>
      <c r="B127" s="19"/>
      <c r="C127" s="20" t="s">
        <v>137</v>
      </c>
      <c r="D127" s="20"/>
      <c r="E127" s="20"/>
      <c r="F127" s="8" t="s">
        <v>143</v>
      </c>
      <c r="G127" s="20" t="s">
        <v>0</v>
      </c>
      <c r="H127" s="20"/>
      <c r="I127" s="17">
        <f t="shared" si="7"/>
        <v>19488.95</v>
      </c>
      <c r="J127" s="17"/>
      <c r="K127" s="17"/>
      <c r="L127" s="10">
        <f t="shared" si="8"/>
        <v>19488.95</v>
      </c>
    </row>
    <row r="128" spans="1:12" s="1" customFormat="1" ht="24" customHeight="1">
      <c r="A128" s="19" t="s">
        <v>39</v>
      </c>
      <c r="B128" s="19"/>
      <c r="C128" s="20" t="s">
        <v>137</v>
      </c>
      <c r="D128" s="20"/>
      <c r="E128" s="20"/>
      <c r="F128" s="8" t="s">
        <v>143</v>
      </c>
      <c r="G128" s="20" t="s">
        <v>40</v>
      </c>
      <c r="H128" s="20"/>
      <c r="I128" s="17">
        <f t="shared" si="7"/>
        <v>19488.95</v>
      </c>
      <c r="J128" s="17"/>
      <c r="K128" s="17"/>
      <c r="L128" s="10">
        <f t="shared" si="8"/>
        <v>19488.95</v>
      </c>
    </row>
    <row r="129" spans="1:12" s="1" customFormat="1" ht="24" customHeight="1">
      <c r="A129" s="19" t="s">
        <v>41</v>
      </c>
      <c r="B129" s="19"/>
      <c r="C129" s="20" t="s">
        <v>137</v>
      </c>
      <c r="D129" s="20"/>
      <c r="E129" s="20"/>
      <c r="F129" s="8" t="s">
        <v>143</v>
      </c>
      <c r="G129" s="20" t="s">
        <v>42</v>
      </c>
      <c r="H129" s="20"/>
      <c r="I129" s="17">
        <f t="shared" si="7"/>
        <v>19488.95</v>
      </c>
      <c r="J129" s="17"/>
      <c r="K129" s="17"/>
      <c r="L129" s="10">
        <f t="shared" si="8"/>
        <v>19488.95</v>
      </c>
    </row>
    <row r="130" spans="1:12" s="1" customFormat="1" ht="33.950000000000003" customHeight="1">
      <c r="A130" s="19" t="s">
        <v>15</v>
      </c>
      <c r="B130" s="19"/>
      <c r="C130" s="20" t="s">
        <v>137</v>
      </c>
      <c r="D130" s="20"/>
      <c r="E130" s="20"/>
      <c r="F130" s="8" t="s">
        <v>16</v>
      </c>
      <c r="G130" s="20" t="s">
        <v>0</v>
      </c>
      <c r="H130" s="20"/>
      <c r="I130" s="17">
        <f>196.76</f>
        <v>196.76</v>
      </c>
      <c r="J130" s="17"/>
      <c r="K130" s="17"/>
      <c r="L130" s="10">
        <f t="shared" si="8"/>
        <v>196.76</v>
      </c>
    </row>
    <row r="131" spans="1:12" s="1" customFormat="1" ht="45" customHeight="1">
      <c r="A131" s="19" t="s">
        <v>17</v>
      </c>
      <c r="B131" s="19"/>
      <c r="C131" s="20" t="s">
        <v>137</v>
      </c>
      <c r="D131" s="20"/>
      <c r="E131" s="20"/>
      <c r="F131" s="8" t="s">
        <v>18</v>
      </c>
      <c r="G131" s="20" t="s">
        <v>0</v>
      </c>
      <c r="H131" s="20"/>
      <c r="I131" s="17">
        <f>196.76</f>
        <v>196.76</v>
      </c>
      <c r="J131" s="17"/>
      <c r="K131" s="17"/>
      <c r="L131" s="10">
        <f t="shared" si="8"/>
        <v>196.76</v>
      </c>
    </row>
    <row r="132" spans="1:12" s="1" customFormat="1" ht="24" customHeight="1">
      <c r="A132" s="19" t="s">
        <v>144</v>
      </c>
      <c r="B132" s="19"/>
      <c r="C132" s="20" t="s">
        <v>137</v>
      </c>
      <c r="D132" s="20"/>
      <c r="E132" s="20"/>
      <c r="F132" s="8" t="s">
        <v>145</v>
      </c>
      <c r="G132" s="20" t="s">
        <v>0</v>
      </c>
      <c r="H132" s="20"/>
      <c r="I132" s="17">
        <f>196.76</f>
        <v>196.76</v>
      </c>
      <c r="J132" s="17"/>
      <c r="K132" s="17"/>
      <c r="L132" s="10">
        <f t="shared" si="8"/>
        <v>196.76</v>
      </c>
    </row>
    <row r="133" spans="1:12" s="1" customFormat="1" ht="54.95" customHeight="1">
      <c r="A133" s="19" t="s">
        <v>21</v>
      </c>
      <c r="B133" s="19"/>
      <c r="C133" s="20" t="s">
        <v>137</v>
      </c>
      <c r="D133" s="20"/>
      <c r="E133" s="20"/>
      <c r="F133" s="8" t="s">
        <v>145</v>
      </c>
      <c r="G133" s="20" t="s">
        <v>22</v>
      </c>
      <c r="H133" s="20"/>
      <c r="I133" s="17">
        <f>196.76</f>
        <v>196.76</v>
      </c>
      <c r="J133" s="17"/>
      <c r="K133" s="17"/>
      <c r="L133" s="10">
        <f t="shared" si="8"/>
        <v>196.76</v>
      </c>
    </row>
    <row r="134" spans="1:12" s="1" customFormat="1" ht="24" customHeight="1">
      <c r="A134" s="19" t="s">
        <v>23</v>
      </c>
      <c r="B134" s="19"/>
      <c r="C134" s="20" t="s">
        <v>137</v>
      </c>
      <c r="D134" s="20"/>
      <c r="E134" s="20"/>
      <c r="F134" s="8" t="s">
        <v>145</v>
      </c>
      <c r="G134" s="20" t="s">
        <v>24</v>
      </c>
      <c r="H134" s="20"/>
      <c r="I134" s="17">
        <f>196.76</f>
        <v>196.76</v>
      </c>
      <c r="J134" s="17"/>
      <c r="K134" s="17"/>
      <c r="L134" s="10">
        <f t="shared" si="8"/>
        <v>196.76</v>
      </c>
    </row>
    <row r="135" spans="1:12" s="1" customFormat="1" ht="14.1" customHeight="1">
      <c r="A135" s="19" t="s">
        <v>146</v>
      </c>
      <c r="B135" s="19"/>
      <c r="C135" s="20" t="s">
        <v>147</v>
      </c>
      <c r="D135" s="20"/>
      <c r="E135" s="20"/>
      <c r="F135" s="8" t="s">
        <v>0</v>
      </c>
      <c r="G135" s="20" t="s">
        <v>0</v>
      </c>
      <c r="H135" s="20"/>
      <c r="I135" s="17">
        <f>7409453.37</f>
        <v>7409453.3700000001</v>
      </c>
      <c r="J135" s="17"/>
      <c r="K135" s="17"/>
      <c r="L135" s="9"/>
    </row>
    <row r="136" spans="1:12" s="1" customFormat="1" ht="45" customHeight="1">
      <c r="A136" s="19" t="s">
        <v>148</v>
      </c>
      <c r="B136" s="19"/>
      <c r="C136" s="20" t="s">
        <v>147</v>
      </c>
      <c r="D136" s="20"/>
      <c r="E136" s="20"/>
      <c r="F136" s="8" t="s">
        <v>149</v>
      </c>
      <c r="G136" s="20" t="s">
        <v>0</v>
      </c>
      <c r="H136" s="20"/>
      <c r="I136" s="17">
        <f>7409453.37</f>
        <v>7409453.3700000001</v>
      </c>
      <c r="J136" s="17"/>
      <c r="K136" s="17"/>
      <c r="L136" s="9"/>
    </row>
    <row r="137" spans="1:12" s="1" customFormat="1" ht="24" customHeight="1">
      <c r="A137" s="19" t="s">
        <v>150</v>
      </c>
      <c r="B137" s="19"/>
      <c r="C137" s="20" t="s">
        <v>147</v>
      </c>
      <c r="D137" s="20"/>
      <c r="E137" s="20"/>
      <c r="F137" s="8" t="s">
        <v>151</v>
      </c>
      <c r="G137" s="20" t="s">
        <v>0</v>
      </c>
      <c r="H137" s="20"/>
      <c r="I137" s="17">
        <f>5120000</f>
        <v>5120000</v>
      </c>
      <c r="J137" s="17"/>
      <c r="K137" s="17"/>
      <c r="L137" s="9"/>
    </row>
    <row r="138" spans="1:12" s="1" customFormat="1" ht="14.1" customHeight="1">
      <c r="A138" s="19" t="s">
        <v>152</v>
      </c>
      <c r="B138" s="19"/>
      <c r="C138" s="20" t="s">
        <v>147</v>
      </c>
      <c r="D138" s="20"/>
      <c r="E138" s="20"/>
      <c r="F138" s="8" t="s">
        <v>153</v>
      </c>
      <c r="G138" s="20" t="s">
        <v>0</v>
      </c>
      <c r="H138" s="20"/>
      <c r="I138" s="17">
        <f>4120000</f>
        <v>4120000</v>
      </c>
      <c r="J138" s="17"/>
      <c r="K138" s="17"/>
      <c r="L138" s="9"/>
    </row>
    <row r="139" spans="1:12" s="1" customFormat="1" ht="24" customHeight="1">
      <c r="A139" s="19" t="s">
        <v>39</v>
      </c>
      <c r="B139" s="19"/>
      <c r="C139" s="20" t="s">
        <v>147</v>
      </c>
      <c r="D139" s="20"/>
      <c r="E139" s="20"/>
      <c r="F139" s="8" t="s">
        <v>153</v>
      </c>
      <c r="G139" s="20" t="s">
        <v>40</v>
      </c>
      <c r="H139" s="20"/>
      <c r="I139" s="17">
        <f>4120000</f>
        <v>4120000</v>
      </c>
      <c r="J139" s="17"/>
      <c r="K139" s="17"/>
      <c r="L139" s="9"/>
    </row>
    <row r="140" spans="1:12" s="1" customFormat="1" ht="24" customHeight="1">
      <c r="A140" s="19" t="s">
        <v>41</v>
      </c>
      <c r="B140" s="19"/>
      <c r="C140" s="20" t="s">
        <v>147</v>
      </c>
      <c r="D140" s="20"/>
      <c r="E140" s="20"/>
      <c r="F140" s="8" t="s">
        <v>153</v>
      </c>
      <c r="G140" s="20" t="s">
        <v>42</v>
      </c>
      <c r="H140" s="20"/>
      <c r="I140" s="17">
        <f>4120000</f>
        <v>4120000</v>
      </c>
      <c r="J140" s="17"/>
      <c r="K140" s="17"/>
      <c r="L140" s="9"/>
    </row>
    <row r="141" spans="1:12" s="1" customFormat="1" ht="24" customHeight="1">
      <c r="A141" s="19" t="s">
        <v>154</v>
      </c>
      <c r="B141" s="19"/>
      <c r="C141" s="20" t="s">
        <v>147</v>
      </c>
      <c r="D141" s="20"/>
      <c r="E141" s="20"/>
      <c r="F141" s="8" t="s">
        <v>155</v>
      </c>
      <c r="G141" s="20" t="s">
        <v>0</v>
      </c>
      <c r="H141" s="20"/>
      <c r="I141" s="17">
        <f>1000000</f>
        <v>1000000</v>
      </c>
      <c r="J141" s="17"/>
      <c r="K141" s="17"/>
      <c r="L141" s="9"/>
    </row>
    <row r="142" spans="1:12" s="1" customFormat="1" ht="24" customHeight="1">
      <c r="A142" s="19" t="s">
        <v>39</v>
      </c>
      <c r="B142" s="19"/>
      <c r="C142" s="20" t="s">
        <v>147</v>
      </c>
      <c r="D142" s="20"/>
      <c r="E142" s="20"/>
      <c r="F142" s="8" t="s">
        <v>155</v>
      </c>
      <c r="G142" s="20" t="s">
        <v>40</v>
      </c>
      <c r="H142" s="20"/>
      <c r="I142" s="17">
        <f>1000000</f>
        <v>1000000</v>
      </c>
      <c r="J142" s="17"/>
      <c r="K142" s="17"/>
      <c r="L142" s="9"/>
    </row>
    <row r="143" spans="1:12" s="1" customFormat="1" ht="24" customHeight="1">
      <c r="A143" s="19" t="s">
        <v>41</v>
      </c>
      <c r="B143" s="19"/>
      <c r="C143" s="20" t="s">
        <v>147</v>
      </c>
      <c r="D143" s="20"/>
      <c r="E143" s="20"/>
      <c r="F143" s="8" t="s">
        <v>155</v>
      </c>
      <c r="G143" s="20" t="s">
        <v>42</v>
      </c>
      <c r="H143" s="20"/>
      <c r="I143" s="17">
        <f>1000000</f>
        <v>1000000</v>
      </c>
      <c r="J143" s="17"/>
      <c r="K143" s="17"/>
      <c r="L143" s="9"/>
    </row>
    <row r="144" spans="1:12" s="1" customFormat="1" ht="24" customHeight="1">
      <c r="A144" s="19" t="s">
        <v>156</v>
      </c>
      <c r="B144" s="19"/>
      <c r="C144" s="20" t="s">
        <v>147</v>
      </c>
      <c r="D144" s="20"/>
      <c r="E144" s="20"/>
      <c r="F144" s="8" t="s">
        <v>157</v>
      </c>
      <c r="G144" s="20" t="s">
        <v>0</v>
      </c>
      <c r="H144" s="20"/>
      <c r="I144" s="17">
        <f>2289453.37</f>
        <v>2289453.37</v>
      </c>
      <c r="J144" s="17"/>
      <c r="K144" s="17"/>
      <c r="L144" s="9"/>
    </row>
    <row r="145" spans="1:12" s="1" customFormat="1" ht="14.1" customHeight="1">
      <c r="A145" s="19" t="s">
        <v>158</v>
      </c>
      <c r="B145" s="19"/>
      <c r="C145" s="20" t="s">
        <v>147</v>
      </c>
      <c r="D145" s="20"/>
      <c r="E145" s="20"/>
      <c r="F145" s="8" t="s">
        <v>159</v>
      </c>
      <c r="G145" s="20" t="s">
        <v>0</v>
      </c>
      <c r="H145" s="20"/>
      <c r="I145" s="17">
        <f>2289453.37</f>
        <v>2289453.37</v>
      </c>
      <c r="J145" s="17"/>
      <c r="K145" s="17"/>
      <c r="L145" s="9"/>
    </row>
    <row r="146" spans="1:12" s="1" customFormat="1" ht="24" customHeight="1">
      <c r="A146" s="19" t="s">
        <v>39</v>
      </c>
      <c r="B146" s="19"/>
      <c r="C146" s="20" t="s">
        <v>147</v>
      </c>
      <c r="D146" s="20"/>
      <c r="E146" s="20"/>
      <c r="F146" s="8" t="s">
        <v>159</v>
      </c>
      <c r="G146" s="20" t="s">
        <v>40</v>
      </c>
      <c r="H146" s="20"/>
      <c r="I146" s="17">
        <f>2289453.37</f>
        <v>2289453.37</v>
      </c>
      <c r="J146" s="17"/>
      <c r="K146" s="17"/>
      <c r="L146" s="9"/>
    </row>
    <row r="147" spans="1:12" s="1" customFormat="1" ht="24" customHeight="1">
      <c r="A147" s="19" t="s">
        <v>41</v>
      </c>
      <c r="B147" s="19"/>
      <c r="C147" s="20" t="s">
        <v>147</v>
      </c>
      <c r="D147" s="20"/>
      <c r="E147" s="20"/>
      <c r="F147" s="8" t="s">
        <v>159</v>
      </c>
      <c r="G147" s="20" t="s">
        <v>42</v>
      </c>
      <c r="H147" s="20"/>
      <c r="I147" s="17">
        <f>2289453.37</f>
        <v>2289453.37</v>
      </c>
      <c r="J147" s="17"/>
      <c r="K147" s="17"/>
      <c r="L147" s="9"/>
    </row>
    <row r="148" spans="1:12" s="1" customFormat="1" ht="14.1" customHeight="1">
      <c r="A148" s="19" t="s">
        <v>160</v>
      </c>
      <c r="B148" s="19"/>
      <c r="C148" s="20" t="s">
        <v>161</v>
      </c>
      <c r="D148" s="20"/>
      <c r="E148" s="20"/>
      <c r="F148" s="8" t="s">
        <v>0</v>
      </c>
      <c r="G148" s="20" t="s">
        <v>0</v>
      </c>
      <c r="H148" s="20"/>
      <c r="I148" s="17">
        <f t="shared" ref="I148:I153" si="9">118000</f>
        <v>118000</v>
      </c>
      <c r="J148" s="17"/>
      <c r="K148" s="17"/>
      <c r="L148" s="9"/>
    </row>
    <row r="149" spans="1:12" s="1" customFormat="1" ht="33.950000000000003" customHeight="1">
      <c r="A149" s="19" t="s">
        <v>15</v>
      </c>
      <c r="B149" s="19"/>
      <c r="C149" s="20" t="s">
        <v>161</v>
      </c>
      <c r="D149" s="20"/>
      <c r="E149" s="20"/>
      <c r="F149" s="8" t="s">
        <v>16</v>
      </c>
      <c r="G149" s="20" t="s">
        <v>0</v>
      </c>
      <c r="H149" s="20"/>
      <c r="I149" s="17">
        <f t="shared" si="9"/>
        <v>118000</v>
      </c>
      <c r="J149" s="17"/>
      <c r="K149" s="17"/>
      <c r="L149" s="9"/>
    </row>
    <row r="150" spans="1:12" s="1" customFormat="1" ht="33.950000000000003" customHeight="1">
      <c r="A150" s="19" t="s">
        <v>162</v>
      </c>
      <c r="B150" s="19"/>
      <c r="C150" s="20" t="s">
        <v>161</v>
      </c>
      <c r="D150" s="20"/>
      <c r="E150" s="20"/>
      <c r="F150" s="8" t="s">
        <v>163</v>
      </c>
      <c r="G150" s="20" t="s">
        <v>0</v>
      </c>
      <c r="H150" s="20"/>
      <c r="I150" s="17">
        <f t="shared" si="9"/>
        <v>118000</v>
      </c>
      <c r="J150" s="17"/>
      <c r="K150" s="17"/>
      <c r="L150" s="9"/>
    </row>
    <row r="151" spans="1:12" s="1" customFormat="1" ht="14.1" customHeight="1">
      <c r="A151" s="19" t="s">
        <v>59</v>
      </c>
      <c r="B151" s="19"/>
      <c r="C151" s="20" t="s">
        <v>161</v>
      </c>
      <c r="D151" s="20"/>
      <c r="E151" s="20"/>
      <c r="F151" s="8" t="s">
        <v>164</v>
      </c>
      <c r="G151" s="20" t="s">
        <v>0</v>
      </c>
      <c r="H151" s="20"/>
      <c r="I151" s="17">
        <f t="shared" si="9"/>
        <v>118000</v>
      </c>
      <c r="J151" s="17"/>
      <c r="K151" s="17"/>
      <c r="L151" s="9"/>
    </row>
    <row r="152" spans="1:12" s="1" customFormat="1" ht="24" customHeight="1">
      <c r="A152" s="19" t="s">
        <v>39</v>
      </c>
      <c r="B152" s="19"/>
      <c r="C152" s="20" t="s">
        <v>161</v>
      </c>
      <c r="D152" s="20"/>
      <c r="E152" s="20"/>
      <c r="F152" s="8" t="s">
        <v>164</v>
      </c>
      <c r="G152" s="20" t="s">
        <v>40</v>
      </c>
      <c r="H152" s="20"/>
      <c r="I152" s="17">
        <f t="shared" si="9"/>
        <v>118000</v>
      </c>
      <c r="J152" s="17"/>
      <c r="K152" s="17"/>
      <c r="L152" s="9"/>
    </row>
    <row r="153" spans="1:12" s="1" customFormat="1" ht="24" customHeight="1">
      <c r="A153" s="19" t="s">
        <v>41</v>
      </c>
      <c r="B153" s="19"/>
      <c r="C153" s="20" t="s">
        <v>161</v>
      </c>
      <c r="D153" s="20"/>
      <c r="E153" s="20"/>
      <c r="F153" s="8" t="s">
        <v>164</v>
      </c>
      <c r="G153" s="20" t="s">
        <v>42</v>
      </c>
      <c r="H153" s="20"/>
      <c r="I153" s="17">
        <f t="shared" si="9"/>
        <v>118000</v>
      </c>
      <c r="J153" s="17"/>
      <c r="K153" s="17"/>
      <c r="L153" s="9"/>
    </row>
    <row r="154" spans="1:12" s="1" customFormat="1" ht="14.1" customHeight="1">
      <c r="A154" s="19" t="s">
        <v>165</v>
      </c>
      <c r="B154" s="19"/>
      <c r="C154" s="20" t="s">
        <v>166</v>
      </c>
      <c r="D154" s="20"/>
      <c r="E154" s="20"/>
      <c r="F154" s="8" t="s">
        <v>0</v>
      </c>
      <c r="G154" s="20" t="s">
        <v>0</v>
      </c>
      <c r="H154" s="20"/>
      <c r="I154" s="17">
        <f>3175773.7</f>
        <v>3175773.7</v>
      </c>
      <c r="J154" s="17"/>
      <c r="K154" s="17"/>
      <c r="L154" s="9"/>
    </row>
    <row r="155" spans="1:12" s="1" customFormat="1" ht="14.1" customHeight="1">
      <c r="A155" s="19" t="s">
        <v>167</v>
      </c>
      <c r="B155" s="19"/>
      <c r="C155" s="20" t="s">
        <v>168</v>
      </c>
      <c r="D155" s="20"/>
      <c r="E155" s="20"/>
      <c r="F155" s="8" t="s">
        <v>0</v>
      </c>
      <c r="G155" s="20" t="s">
        <v>0</v>
      </c>
      <c r="H155" s="20"/>
      <c r="I155" s="17">
        <f t="shared" ref="I155:I160" si="10">132200</f>
        <v>132200</v>
      </c>
      <c r="J155" s="17"/>
      <c r="K155" s="17"/>
      <c r="L155" s="9"/>
    </row>
    <row r="156" spans="1:12" s="1" customFormat="1" ht="33.950000000000003" customHeight="1">
      <c r="A156" s="19" t="s">
        <v>169</v>
      </c>
      <c r="B156" s="19"/>
      <c r="C156" s="20" t="s">
        <v>168</v>
      </c>
      <c r="D156" s="20"/>
      <c r="E156" s="20"/>
      <c r="F156" s="8" t="s">
        <v>170</v>
      </c>
      <c r="G156" s="20" t="s">
        <v>0</v>
      </c>
      <c r="H156" s="20"/>
      <c r="I156" s="17">
        <f t="shared" si="10"/>
        <v>132200</v>
      </c>
      <c r="J156" s="17"/>
      <c r="K156" s="17"/>
      <c r="L156" s="9"/>
    </row>
    <row r="157" spans="1:12" s="1" customFormat="1" ht="24" customHeight="1">
      <c r="A157" s="19" t="s">
        <v>171</v>
      </c>
      <c r="B157" s="19"/>
      <c r="C157" s="20" t="s">
        <v>168</v>
      </c>
      <c r="D157" s="20"/>
      <c r="E157" s="20"/>
      <c r="F157" s="8" t="s">
        <v>172</v>
      </c>
      <c r="G157" s="20" t="s">
        <v>0</v>
      </c>
      <c r="H157" s="20"/>
      <c r="I157" s="17">
        <f t="shared" si="10"/>
        <v>132200</v>
      </c>
      <c r="J157" s="17"/>
      <c r="K157" s="17"/>
      <c r="L157" s="9"/>
    </row>
    <row r="158" spans="1:12" s="1" customFormat="1" ht="14.1" customHeight="1">
      <c r="A158" s="19" t="s">
        <v>173</v>
      </c>
      <c r="B158" s="19"/>
      <c r="C158" s="20" t="s">
        <v>168</v>
      </c>
      <c r="D158" s="20"/>
      <c r="E158" s="20"/>
      <c r="F158" s="8" t="s">
        <v>174</v>
      </c>
      <c r="G158" s="20" t="s">
        <v>0</v>
      </c>
      <c r="H158" s="20"/>
      <c r="I158" s="17">
        <f t="shared" si="10"/>
        <v>132200</v>
      </c>
      <c r="J158" s="17"/>
      <c r="K158" s="17"/>
      <c r="L158" s="9"/>
    </row>
    <row r="159" spans="1:12" s="1" customFormat="1" ht="24" customHeight="1">
      <c r="A159" s="19" t="s">
        <v>39</v>
      </c>
      <c r="B159" s="19"/>
      <c r="C159" s="20" t="s">
        <v>168</v>
      </c>
      <c r="D159" s="20"/>
      <c r="E159" s="20"/>
      <c r="F159" s="8" t="s">
        <v>174</v>
      </c>
      <c r="G159" s="20" t="s">
        <v>40</v>
      </c>
      <c r="H159" s="20"/>
      <c r="I159" s="17">
        <f t="shared" si="10"/>
        <v>132200</v>
      </c>
      <c r="J159" s="17"/>
      <c r="K159" s="17"/>
      <c r="L159" s="9"/>
    </row>
    <row r="160" spans="1:12" s="1" customFormat="1" ht="24" customHeight="1">
      <c r="A160" s="19" t="s">
        <v>41</v>
      </c>
      <c r="B160" s="19"/>
      <c r="C160" s="20" t="s">
        <v>168</v>
      </c>
      <c r="D160" s="20"/>
      <c r="E160" s="20"/>
      <c r="F160" s="8" t="s">
        <v>174</v>
      </c>
      <c r="G160" s="20" t="s">
        <v>42</v>
      </c>
      <c r="H160" s="20"/>
      <c r="I160" s="17">
        <f t="shared" si="10"/>
        <v>132200</v>
      </c>
      <c r="J160" s="17"/>
      <c r="K160" s="17"/>
      <c r="L160" s="9"/>
    </row>
    <row r="161" spans="1:12" s="1" customFormat="1" ht="14.1" customHeight="1">
      <c r="A161" s="19" t="s">
        <v>175</v>
      </c>
      <c r="B161" s="19"/>
      <c r="C161" s="20" t="s">
        <v>176</v>
      </c>
      <c r="D161" s="20"/>
      <c r="E161" s="20"/>
      <c r="F161" s="8" t="s">
        <v>0</v>
      </c>
      <c r="G161" s="20" t="s">
        <v>0</v>
      </c>
      <c r="H161" s="20"/>
      <c r="I161" s="17">
        <f>2656930.7</f>
        <v>2656930.7000000002</v>
      </c>
      <c r="J161" s="17"/>
      <c r="K161" s="17"/>
      <c r="L161" s="9"/>
    </row>
    <row r="162" spans="1:12" s="1" customFormat="1" ht="45" customHeight="1">
      <c r="A162" s="19" t="s">
        <v>138</v>
      </c>
      <c r="B162" s="19"/>
      <c r="C162" s="20" t="s">
        <v>176</v>
      </c>
      <c r="D162" s="20"/>
      <c r="E162" s="20"/>
      <c r="F162" s="8" t="s">
        <v>139</v>
      </c>
      <c r="G162" s="20" t="s">
        <v>0</v>
      </c>
      <c r="H162" s="20"/>
      <c r="I162" s="17">
        <f>2656930.7</f>
        <v>2656930.7000000002</v>
      </c>
      <c r="J162" s="17"/>
      <c r="K162" s="17"/>
      <c r="L162" s="9"/>
    </row>
    <row r="163" spans="1:12" s="1" customFormat="1" ht="14.1" customHeight="1">
      <c r="A163" s="19" t="s">
        <v>177</v>
      </c>
      <c r="B163" s="19"/>
      <c r="C163" s="20" t="s">
        <v>176</v>
      </c>
      <c r="D163" s="20"/>
      <c r="E163" s="20"/>
      <c r="F163" s="8" t="s">
        <v>178</v>
      </c>
      <c r="G163" s="20" t="s">
        <v>0</v>
      </c>
      <c r="H163" s="20"/>
      <c r="I163" s="17">
        <f>1055000</f>
        <v>1055000</v>
      </c>
      <c r="J163" s="17"/>
      <c r="K163" s="17"/>
      <c r="L163" s="9"/>
    </row>
    <row r="164" spans="1:12" s="1" customFormat="1" ht="24" customHeight="1">
      <c r="A164" s="19" t="s">
        <v>179</v>
      </c>
      <c r="B164" s="19"/>
      <c r="C164" s="20" t="s">
        <v>176</v>
      </c>
      <c r="D164" s="20"/>
      <c r="E164" s="20"/>
      <c r="F164" s="8" t="s">
        <v>180</v>
      </c>
      <c r="G164" s="20" t="s">
        <v>0</v>
      </c>
      <c r="H164" s="20"/>
      <c r="I164" s="17">
        <f>300000</f>
        <v>300000</v>
      </c>
      <c r="J164" s="17"/>
      <c r="K164" s="17"/>
      <c r="L164" s="9"/>
    </row>
    <row r="165" spans="1:12" s="1" customFormat="1" ht="24" customHeight="1">
      <c r="A165" s="19" t="s">
        <v>39</v>
      </c>
      <c r="B165" s="19"/>
      <c r="C165" s="20" t="s">
        <v>176</v>
      </c>
      <c r="D165" s="20"/>
      <c r="E165" s="20"/>
      <c r="F165" s="8" t="s">
        <v>180</v>
      </c>
      <c r="G165" s="20" t="s">
        <v>40</v>
      </c>
      <c r="H165" s="20"/>
      <c r="I165" s="17">
        <f>300000</f>
        <v>300000</v>
      </c>
      <c r="J165" s="17"/>
      <c r="K165" s="17"/>
      <c r="L165" s="9"/>
    </row>
    <row r="166" spans="1:12" s="1" customFormat="1" ht="24" customHeight="1">
      <c r="A166" s="19" t="s">
        <v>41</v>
      </c>
      <c r="B166" s="19"/>
      <c r="C166" s="20" t="s">
        <v>176</v>
      </c>
      <c r="D166" s="20"/>
      <c r="E166" s="20"/>
      <c r="F166" s="8" t="s">
        <v>180</v>
      </c>
      <c r="G166" s="20" t="s">
        <v>42</v>
      </c>
      <c r="H166" s="20"/>
      <c r="I166" s="17">
        <f>300000</f>
        <v>300000</v>
      </c>
      <c r="J166" s="17"/>
      <c r="K166" s="17"/>
      <c r="L166" s="9"/>
    </row>
    <row r="167" spans="1:12" s="1" customFormat="1" ht="14.1" customHeight="1">
      <c r="A167" s="19" t="s">
        <v>181</v>
      </c>
      <c r="B167" s="19"/>
      <c r="C167" s="20" t="s">
        <v>176</v>
      </c>
      <c r="D167" s="20"/>
      <c r="E167" s="20"/>
      <c r="F167" s="8" t="s">
        <v>182</v>
      </c>
      <c r="G167" s="20" t="s">
        <v>0</v>
      </c>
      <c r="H167" s="20"/>
      <c r="I167" s="17">
        <f>755000</f>
        <v>755000</v>
      </c>
      <c r="J167" s="17"/>
      <c r="K167" s="17"/>
      <c r="L167" s="9"/>
    </row>
    <row r="168" spans="1:12" s="1" customFormat="1" ht="24" customHeight="1">
      <c r="A168" s="19" t="s">
        <v>39</v>
      </c>
      <c r="B168" s="19"/>
      <c r="C168" s="20" t="s">
        <v>176</v>
      </c>
      <c r="D168" s="20"/>
      <c r="E168" s="20"/>
      <c r="F168" s="8" t="s">
        <v>182</v>
      </c>
      <c r="G168" s="20" t="s">
        <v>40</v>
      </c>
      <c r="H168" s="20"/>
      <c r="I168" s="17">
        <f>755000</f>
        <v>755000</v>
      </c>
      <c r="J168" s="17"/>
      <c r="K168" s="17"/>
      <c r="L168" s="9"/>
    </row>
    <row r="169" spans="1:12" s="1" customFormat="1" ht="24" customHeight="1">
      <c r="A169" s="19" t="s">
        <v>41</v>
      </c>
      <c r="B169" s="19"/>
      <c r="C169" s="20" t="s">
        <v>176</v>
      </c>
      <c r="D169" s="20"/>
      <c r="E169" s="20"/>
      <c r="F169" s="8" t="s">
        <v>182</v>
      </c>
      <c r="G169" s="20" t="s">
        <v>42</v>
      </c>
      <c r="H169" s="20"/>
      <c r="I169" s="17">
        <f>755000</f>
        <v>755000</v>
      </c>
      <c r="J169" s="17"/>
      <c r="K169" s="17"/>
      <c r="L169" s="9"/>
    </row>
    <row r="170" spans="1:12" s="1" customFormat="1" ht="24" customHeight="1">
      <c r="A170" s="19" t="s">
        <v>183</v>
      </c>
      <c r="B170" s="19"/>
      <c r="C170" s="20" t="s">
        <v>176</v>
      </c>
      <c r="D170" s="20"/>
      <c r="E170" s="20"/>
      <c r="F170" s="8" t="s">
        <v>184</v>
      </c>
      <c r="G170" s="20" t="s">
        <v>0</v>
      </c>
      <c r="H170" s="20"/>
      <c r="I170" s="17">
        <f>1601930.7</f>
        <v>1601930.7</v>
      </c>
      <c r="J170" s="17"/>
      <c r="K170" s="17"/>
      <c r="L170" s="9"/>
    </row>
    <row r="171" spans="1:12" s="1" customFormat="1" ht="33.950000000000003" customHeight="1">
      <c r="A171" s="19" t="s">
        <v>185</v>
      </c>
      <c r="B171" s="19"/>
      <c r="C171" s="20" t="s">
        <v>176</v>
      </c>
      <c r="D171" s="20"/>
      <c r="E171" s="20"/>
      <c r="F171" s="8" t="s">
        <v>186</v>
      </c>
      <c r="G171" s="20" t="s">
        <v>0</v>
      </c>
      <c r="H171" s="20"/>
      <c r="I171" s="17">
        <f>1601930.7</f>
        <v>1601930.7</v>
      </c>
      <c r="J171" s="17"/>
      <c r="K171" s="17"/>
      <c r="L171" s="9"/>
    </row>
    <row r="172" spans="1:12" s="1" customFormat="1" ht="14.1" customHeight="1">
      <c r="A172" s="19" t="s">
        <v>29</v>
      </c>
      <c r="B172" s="19"/>
      <c r="C172" s="20" t="s">
        <v>176</v>
      </c>
      <c r="D172" s="20"/>
      <c r="E172" s="20"/>
      <c r="F172" s="8" t="s">
        <v>186</v>
      </c>
      <c r="G172" s="20" t="s">
        <v>30</v>
      </c>
      <c r="H172" s="20"/>
      <c r="I172" s="17">
        <f>1601930.7</f>
        <v>1601930.7</v>
      </c>
      <c r="J172" s="17"/>
      <c r="K172" s="17"/>
      <c r="L172" s="9"/>
    </row>
    <row r="173" spans="1:12" s="1" customFormat="1" ht="14.1" customHeight="1">
      <c r="A173" s="19" t="s">
        <v>31</v>
      </c>
      <c r="B173" s="19"/>
      <c r="C173" s="20" t="s">
        <v>176</v>
      </c>
      <c r="D173" s="20"/>
      <c r="E173" s="20"/>
      <c r="F173" s="8" t="s">
        <v>186</v>
      </c>
      <c r="G173" s="20" t="s">
        <v>32</v>
      </c>
      <c r="H173" s="20"/>
      <c r="I173" s="17">
        <f>1601930.7</f>
        <v>1601930.7</v>
      </c>
      <c r="J173" s="17"/>
      <c r="K173" s="17"/>
      <c r="L173" s="9"/>
    </row>
    <row r="174" spans="1:12" s="1" customFormat="1" ht="24" customHeight="1">
      <c r="A174" s="19" t="s">
        <v>187</v>
      </c>
      <c r="B174" s="19"/>
      <c r="C174" s="20" t="s">
        <v>188</v>
      </c>
      <c r="D174" s="20"/>
      <c r="E174" s="20"/>
      <c r="F174" s="8" t="s">
        <v>0</v>
      </c>
      <c r="G174" s="20" t="s">
        <v>0</v>
      </c>
      <c r="H174" s="20"/>
      <c r="I174" s="17">
        <f t="shared" ref="I174:I179" si="11">386643</f>
        <v>386643</v>
      </c>
      <c r="J174" s="17"/>
      <c r="K174" s="17"/>
      <c r="L174" s="9"/>
    </row>
    <row r="175" spans="1:12" s="1" customFormat="1" ht="33.950000000000003" customHeight="1">
      <c r="A175" s="19" t="s">
        <v>15</v>
      </c>
      <c r="B175" s="19"/>
      <c r="C175" s="20" t="s">
        <v>188</v>
      </c>
      <c r="D175" s="20"/>
      <c r="E175" s="20"/>
      <c r="F175" s="8" t="s">
        <v>16</v>
      </c>
      <c r="G175" s="20" t="s">
        <v>0</v>
      </c>
      <c r="H175" s="20"/>
      <c r="I175" s="17">
        <f t="shared" si="11"/>
        <v>386643</v>
      </c>
      <c r="J175" s="17"/>
      <c r="K175" s="17"/>
      <c r="L175" s="9"/>
    </row>
    <row r="176" spans="1:12" s="1" customFormat="1" ht="66" customHeight="1">
      <c r="A176" s="19" t="s">
        <v>189</v>
      </c>
      <c r="B176" s="19"/>
      <c r="C176" s="20" t="s">
        <v>188</v>
      </c>
      <c r="D176" s="20"/>
      <c r="E176" s="20"/>
      <c r="F176" s="8" t="s">
        <v>190</v>
      </c>
      <c r="G176" s="20" t="s">
        <v>0</v>
      </c>
      <c r="H176" s="20"/>
      <c r="I176" s="17">
        <f t="shared" si="11"/>
        <v>386643</v>
      </c>
      <c r="J176" s="17"/>
      <c r="K176" s="17"/>
      <c r="L176" s="9"/>
    </row>
    <row r="177" spans="1:12" s="1" customFormat="1" ht="24" customHeight="1">
      <c r="A177" s="19" t="s">
        <v>27</v>
      </c>
      <c r="B177" s="19"/>
      <c r="C177" s="20" t="s">
        <v>188</v>
      </c>
      <c r="D177" s="20"/>
      <c r="E177" s="20"/>
      <c r="F177" s="8" t="s">
        <v>191</v>
      </c>
      <c r="G177" s="20" t="s">
        <v>0</v>
      </c>
      <c r="H177" s="20"/>
      <c r="I177" s="17">
        <f t="shared" si="11"/>
        <v>386643</v>
      </c>
      <c r="J177" s="17"/>
      <c r="K177" s="17"/>
      <c r="L177" s="9"/>
    </row>
    <row r="178" spans="1:12" s="1" customFormat="1" ht="14.1" customHeight="1">
      <c r="A178" s="19" t="s">
        <v>29</v>
      </c>
      <c r="B178" s="19"/>
      <c r="C178" s="20" t="s">
        <v>188</v>
      </c>
      <c r="D178" s="20"/>
      <c r="E178" s="20"/>
      <c r="F178" s="8" t="s">
        <v>191</v>
      </c>
      <c r="G178" s="20" t="s">
        <v>30</v>
      </c>
      <c r="H178" s="20"/>
      <c r="I178" s="17">
        <f t="shared" si="11"/>
        <v>386643</v>
      </c>
      <c r="J178" s="17"/>
      <c r="K178" s="17"/>
      <c r="L178" s="9"/>
    </row>
    <row r="179" spans="1:12" s="1" customFormat="1" ht="14.1" customHeight="1">
      <c r="A179" s="19" t="s">
        <v>31</v>
      </c>
      <c r="B179" s="19"/>
      <c r="C179" s="20" t="s">
        <v>188</v>
      </c>
      <c r="D179" s="20"/>
      <c r="E179" s="20"/>
      <c r="F179" s="8" t="s">
        <v>191</v>
      </c>
      <c r="G179" s="20" t="s">
        <v>32</v>
      </c>
      <c r="H179" s="20"/>
      <c r="I179" s="17">
        <f t="shared" si="11"/>
        <v>386643</v>
      </c>
      <c r="J179" s="17"/>
      <c r="K179" s="17"/>
      <c r="L179" s="9"/>
    </row>
    <row r="180" spans="1:12" s="1" customFormat="1" ht="14.1" customHeight="1">
      <c r="A180" s="19" t="s">
        <v>192</v>
      </c>
      <c r="B180" s="19"/>
      <c r="C180" s="20" t="s">
        <v>193</v>
      </c>
      <c r="D180" s="20"/>
      <c r="E180" s="20"/>
      <c r="F180" s="8" t="s">
        <v>0</v>
      </c>
      <c r="G180" s="20" t="s">
        <v>0</v>
      </c>
      <c r="H180" s="20"/>
      <c r="I180" s="17">
        <f>258169.96</f>
        <v>258169.96</v>
      </c>
      <c r="J180" s="17"/>
      <c r="K180" s="17"/>
      <c r="L180" s="9"/>
    </row>
    <row r="181" spans="1:12" s="1" customFormat="1" ht="14.1" customHeight="1">
      <c r="A181" s="19" t="s">
        <v>194</v>
      </c>
      <c r="B181" s="19"/>
      <c r="C181" s="20" t="s">
        <v>195</v>
      </c>
      <c r="D181" s="20"/>
      <c r="E181" s="20"/>
      <c r="F181" s="8" t="s">
        <v>0</v>
      </c>
      <c r="G181" s="20" t="s">
        <v>0</v>
      </c>
      <c r="H181" s="20"/>
      <c r="I181" s="17">
        <f>258169.96</f>
        <v>258169.96</v>
      </c>
      <c r="J181" s="17"/>
      <c r="K181" s="17"/>
      <c r="L181" s="9"/>
    </row>
    <row r="182" spans="1:12" s="1" customFormat="1" ht="45" customHeight="1">
      <c r="A182" s="19" t="s">
        <v>125</v>
      </c>
      <c r="B182" s="19"/>
      <c r="C182" s="20" t="s">
        <v>195</v>
      </c>
      <c r="D182" s="20"/>
      <c r="E182" s="20"/>
      <c r="F182" s="8" t="s">
        <v>126</v>
      </c>
      <c r="G182" s="20" t="s">
        <v>0</v>
      </c>
      <c r="H182" s="20"/>
      <c r="I182" s="17">
        <f>29292.96</f>
        <v>29292.959999999999</v>
      </c>
      <c r="J182" s="17"/>
      <c r="K182" s="17"/>
      <c r="L182" s="9"/>
    </row>
    <row r="183" spans="1:12" s="1" customFormat="1" ht="45" customHeight="1">
      <c r="A183" s="19" t="s">
        <v>127</v>
      </c>
      <c r="B183" s="19"/>
      <c r="C183" s="20" t="s">
        <v>195</v>
      </c>
      <c r="D183" s="20"/>
      <c r="E183" s="20"/>
      <c r="F183" s="8" t="s">
        <v>128</v>
      </c>
      <c r="G183" s="20" t="s">
        <v>0</v>
      </c>
      <c r="H183" s="20"/>
      <c r="I183" s="17">
        <f>29292.96</f>
        <v>29292.959999999999</v>
      </c>
      <c r="J183" s="17"/>
      <c r="K183" s="17"/>
      <c r="L183" s="9"/>
    </row>
    <row r="184" spans="1:12" s="1" customFormat="1" ht="14.1" customHeight="1">
      <c r="A184" s="19" t="s">
        <v>196</v>
      </c>
      <c r="B184" s="19"/>
      <c r="C184" s="20" t="s">
        <v>195</v>
      </c>
      <c r="D184" s="20"/>
      <c r="E184" s="20"/>
      <c r="F184" s="8" t="s">
        <v>197</v>
      </c>
      <c r="G184" s="20" t="s">
        <v>0</v>
      </c>
      <c r="H184" s="20"/>
      <c r="I184" s="17">
        <f>29292.96</f>
        <v>29292.959999999999</v>
      </c>
      <c r="J184" s="17"/>
      <c r="K184" s="17"/>
      <c r="L184" s="9"/>
    </row>
    <row r="185" spans="1:12" s="1" customFormat="1" ht="54.95" customHeight="1">
      <c r="A185" s="19" t="s">
        <v>21</v>
      </c>
      <c r="B185" s="19"/>
      <c r="C185" s="20" t="s">
        <v>195</v>
      </c>
      <c r="D185" s="20"/>
      <c r="E185" s="20"/>
      <c r="F185" s="8" t="s">
        <v>197</v>
      </c>
      <c r="G185" s="20" t="s">
        <v>22</v>
      </c>
      <c r="H185" s="20"/>
      <c r="I185" s="17">
        <f>14556.96</f>
        <v>14556.96</v>
      </c>
      <c r="J185" s="17"/>
      <c r="K185" s="17"/>
      <c r="L185" s="9"/>
    </row>
    <row r="186" spans="1:12" s="1" customFormat="1" ht="14.1" customHeight="1">
      <c r="A186" s="19" t="s">
        <v>75</v>
      </c>
      <c r="B186" s="19"/>
      <c r="C186" s="20" t="s">
        <v>195</v>
      </c>
      <c r="D186" s="20"/>
      <c r="E186" s="20"/>
      <c r="F186" s="8" t="s">
        <v>197</v>
      </c>
      <c r="G186" s="20" t="s">
        <v>76</v>
      </c>
      <c r="H186" s="20"/>
      <c r="I186" s="17">
        <f>14556.96</f>
        <v>14556.96</v>
      </c>
      <c r="J186" s="17"/>
      <c r="K186" s="17"/>
      <c r="L186" s="9"/>
    </row>
    <row r="187" spans="1:12" s="1" customFormat="1" ht="24" customHeight="1">
      <c r="A187" s="19" t="s">
        <v>39</v>
      </c>
      <c r="B187" s="19"/>
      <c r="C187" s="20" t="s">
        <v>195</v>
      </c>
      <c r="D187" s="20"/>
      <c r="E187" s="20"/>
      <c r="F187" s="8" t="s">
        <v>197</v>
      </c>
      <c r="G187" s="20" t="s">
        <v>40</v>
      </c>
      <c r="H187" s="20"/>
      <c r="I187" s="17">
        <f>14736</f>
        <v>14736</v>
      </c>
      <c r="J187" s="17"/>
      <c r="K187" s="17"/>
      <c r="L187" s="9"/>
    </row>
    <row r="188" spans="1:12" s="1" customFormat="1" ht="24" customHeight="1">
      <c r="A188" s="19" t="s">
        <v>41</v>
      </c>
      <c r="B188" s="19"/>
      <c r="C188" s="20" t="s">
        <v>195</v>
      </c>
      <c r="D188" s="20"/>
      <c r="E188" s="20"/>
      <c r="F188" s="8" t="s">
        <v>197</v>
      </c>
      <c r="G188" s="20" t="s">
        <v>42</v>
      </c>
      <c r="H188" s="20"/>
      <c r="I188" s="17">
        <f>14736</f>
        <v>14736</v>
      </c>
      <c r="J188" s="17"/>
      <c r="K188" s="17"/>
      <c r="L188" s="9"/>
    </row>
    <row r="189" spans="1:12" s="1" customFormat="1" ht="33.950000000000003" customHeight="1">
      <c r="A189" s="19" t="s">
        <v>15</v>
      </c>
      <c r="B189" s="19"/>
      <c r="C189" s="20" t="s">
        <v>195</v>
      </c>
      <c r="D189" s="20"/>
      <c r="E189" s="20"/>
      <c r="F189" s="8" t="s">
        <v>16</v>
      </c>
      <c r="G189" s="20" t="s">
        <v>0</v>
      </c>
      <c r="H189" s="20"/>
      <c r="I189" s="17">
        <f t="shared" ref="I189:I193" si="12">228877</f>
        <v>228877</v>
      </c>
      <c r="J189" s="17"/>
      <c r="K189" s="17"/>
      <c r="L189" s="9"/>
    </row>
    <row r="190" spans="1:12" s="1" customFormat="1" ht="66" customHeight="1">
      <c r="A190" s="19" t="s">
        <v>189</v>
      </c>
      <c r="B190" s="19"/>
      <c r="C190" s="20" t="s">
        <v>195</v>
      </c>
      <c r="D190" s="20"/>
      <c r="E190" s="20"/>
      <c r="F190" s="8" t="s">
        <v>190</v>
      </c>
      <c r="G190" s="20" t="s">
        <v>0</v>
      </c>
      <c r="H190" s="20"/>
      <c r="I190" s="17">
        <f t="shared" si="12"/>
        <v>228877</v>
      </c>
      <c r="J190" s="17"/>
      <c r="K190" s="17"/>
      <c r="L190" s="9"/>
    </row>
    <row r="191" spans="1:12" s="1" customFormat="1" ht="14.1" customHeight="1">
      <c r="A191" s="19" t="s">
        <v>198</v>
      </c>
      <c r="B191" s="19"/>
      <c r="C191" s="20" t="s">
        <v>195</v>
      </c>
      <c r="D191" s="20"/>
      <c r="E191" s="20"/>
      <c r="F191" s="8" t="s">
        <v>199</v>
      </c>
      <c r="G191" s="20" t="s">
        <v>0</v>
      </c>
      <c r="H191" s="20"/>
      <c r="I191" s="17">
        <f t="shared" si="12"/>
        <v>228877</v>
      </c>
      <c r="J191" s="17"/>
      <c r="K191" s="17"/>
      <c r="L191" s="9"/>
    </row>
    <row r="192" spans="1:12" s="1" customFormat="1" ht="14.1" customHeight="1">
      <c r="A192" s="19" t="s">
        <v>29</v>
      </c>
      <c r="B192" s="19"/>
      <c r="C192" s="20" t="s">
        <v>195</v>
      </c>
      <c r="D192" s="20"/>
      <c r="E192" s="20"/>
      <c r="F192" s="8" t="s">
        <v>199</v>
      </c>
      <c r="G192" s="20" t="s">
        <v>30</v>
      </c>
      <c r="H192" s="20"/>
      <c r="I192" s="17">
        <f t="shared" si="12"/>
        <v>228877</v>
      </c>
      <c r="J192" s="17"/>
      <c r="K192" s="17"/>
      <c r="L192" s="9"/>
    </row>
    <row r="193" spans="1:12" s="1" customFormat="1" ht="14.1" customHeight="1">
      <c r="A193" s="19" t="s">
        <v>31</v>
      </c>
      <c r="B193" s="19"/>
      <c r="C193" s="20" t="s">
        <v>195</v>
      </c>
      <c r="D193" s="20"/>
      <c r="E193" s="20"/>
      <c r="F193" s="8" t="s">
        <v>199</v>
      </c>
      <c r="G193" s="20" t="s">
        <v>32</v>
      </c>
      <c r="H193" s="20"/>
      <c r="I193" s="17">
        <f t="shared" si="12"/>
        <v>228877</v>
      </c>
      <c r="J193" s="17"/>
      <c r="K193" s="17"/>
      <c r="L193" s="9"/>
    </row>
    <row r="194" spans="1:12" s="1" customFormat="1" ht="14.1" customHeight="1">
      <c r="A194" s="19" t="s">
        <v>200</v>
      </c>
      <c r="B194" s="19"/>
      <c r="C194" s="20" t="s">
        <v>201</v>
      </c>
      <c r="D194" s="20"/>
      <c r="E194" s="20"/>
      <c r="F194" s="8" t="s">
        <v>0</v>
      </c>
      <c r="G194" s="20" t="s">
        <v>0</v>
      </c>
      <c r="H194" s="20"/>
      <c r="I194" s="17">
        <f>12249617.38</f>
        <v>12249617.380000001</v>
      </c>
      <c r="J194" s="17"/>
      <c r="K194" s="17"/>
      <c r="L194" s="9"/>
    </row>
    <row r="195" spans="1:12" s="1" customFormat="1" ht="14.1" customHeight="1">
      <c r="A195" s="19" t="s">
        <v>202</v>
      </c>
      <c r="B195" s="19"/>
      <c r="C195" s="20" t="s">
        <v>203</v>
      </c>
      <c r="D195" s="20"/>
      <c r="E195" s="20"/>
      <c r="F195" s="8" t="s">
        <v>0</v>
      </c>
      <c r="G195" s="20" t="s">
        <v>0</v>
      </c>
      <c r="H195" s="20"/>
      <c r="I195" s="17">
        <f>12249617.38</f>
        <v>12249617.380000001</v>
      </c>
      <c r="J195" s="17"/>
      <c r="K195" s="17"/>
      <c r="L195" s="9"/>
    </row>
    <row r="196" spans="1:12" s="1" customFormat="1" ht="45" customHeight="1">
      <c r="A196" s="19" t="s">
        <v>125</v>
      </c>
      <c r="B196" s="19"/>
      <c r="C196" s="20" t="s">
        <v>203</v>
      </c>
      <c r="D196" s="20"/>
      <c r="E196" s="20"/>
      <c r="F196" s="8" t="s">
        <v>126</v>
      </c>
      <c r="G196" s="20" t="s">
        <v>0</v>
      </c>
      <c r="H196" s="20"/>
      <c r="I196" s="17">
        <f>12249617.38</f>
        <v>12249617.380000001</v>
      </c>
      <c r="J196" s="17"/>
      <c r="K196" s="17"/>
      <c r="L196" s="9"/>
    </row>
    <row r="197" spans="1:12" s="1" customFormat="1" ht="24" customHeight="1">
      <c r="A197" s="19" t="s">
        <v>204</v>
      </c>
      <c r="B197" s="19"/>
      <c r="C197" s="20" t="s">
        <v>203</v>
      </c>
      <c r="D197" s="20"/>
      <c r="E197" s="20"/>
      <c r="F197" s="8" t="s">
        <v>205</v>
      </c>
      <c r="G197" s="20" t="s">
        <v>0</v>
      </c>
      <c r="H197" s="20"/>
      <c r="I197" s="17">
        <f>12221117.38</f>
        <v>12221117.380000001</v>
      </c>
      <c r="J197" s="17"/>
      <c r="K197" s="17"/>
      <c r="L197" s="9"/>
    </row>
    <row r="198" spans="1:12" s="1" customFormat="1" ht="24" customHeight="1">
      <c r="A198" s="19" t="s">
        <v>73</v>
      </c>
      <c r="B198" s="19"/>
      <c r="C198" s="20" t="s">
        <v>203</v>
      </c>
      <c r="D198" s="20"/>
      <c r="E198" s="20"/>
      <c r="F198" s="8" t="s">
        <v>206</v>
      </c>
      <c r="G198" s="20" t="s">
        <v>0</v>
      </c>
      <c r="H198" s="20"/>
      <c r="I198" s="17">
        <f>11004879.51</f>
        <v>11004879.51</v>
      </c>
      <c r="J198" s="17"/>
      <c r="K198" s="17"/>
      <c r="L198" s="9"/>
    </row>
    <row r="199" spans="1:12" s="1" customFormat="1" ht="54.95" customHeight="1">
      <c r="A199" s="19" t="s">
        <v>21</v>
      </c>
      <c r="B199" s="19"/>
      <c r="C199" s="20" t="s">
        <v>203</v>
      </c>
      <c r="D199" s="20"/>
      <c r="E199" s="20"/>
      <c r="F199" s="8" t="s">
        <v>206</v>
      </c>
      <c r="G199" s="20" t="s">
        <v>22</v>
      </c>
      <c r="H199" s="20"/>
      <c r="I199" s="17">
        <f>10981879.51</f>
        <v>10981879.51</v>
      </c>
      <c r="J199" s="17"/>
      <c r="K199" s="17"/>
      <c r="L199" s="9"/>
    </row>
    <row r="200" spans="1:12" s="1" customFormat="1" ht="14.1" customHeight="1">
      <c r="A200" s="19" t="s">
        <v>75</v>
      </c>
      <c r="B200" s="19"/>
      <c r="C200" s="20" t="s">
        <v>203</v>
      </c>
      <c r="D200" s="20"/>
      <c r="E200" s="20"/>
      <c r="F200" s="8" t="s">
        <v>206</v>
      </c>
      <c r="G200" s="20" t="s">
        <v>76</v>
      </c>
      <c r="H200" s="20"/>
      <c r="I200" s="17">
        <f>10981879.51</f>
        <v>10981879.51</v>
      </c>
      <c r="J200" s="17"/>
      <c r="K200" s="17"/>
      <c r="L200" s="9"/>
    </row>
    <row r="201" spans="1:12" s="1" customFormat="1" ht="24" customHeight="1">
      <c r="A201" s="19" t="s">
        <v>39</v>
      </c>
      <c r="B201" s="19"/>
      <c r="C201" s="20" t="s">
        <v>203</v>
      </c>
      <c r="D201" s="20"/>
      <c r="E201" s="20"/>
      <c r="F201" s="8" t="s">
        <v>206</v>
      </c>
      <c r="G201" s="20" t="s">
        <v>40</v>
      </c>
      <c r="H201" s="20"/>
      <c r="I201" s="17">
        <f>20000</f>
        <v>20000</v>
      </c>
      <c r="J201" s="17"/>
      <c r="K201" s="17"/>
      <c r="L201" s="9"/>
    </row>
    <row r="202" spans="1:12" s="1" customFormat="1" ht="24" customHeight="1">
      <c r="A202" s="19" t="s">
        <v>41</v>
      </c>
      <c r="B202" s="19"/>
      <c r="C202" s="20" t="s">
        <v>203</v>
      </c>
      <c r="D202" s="20"/>
      <c r="E202" s="20"/>
      <c r="F202" s="8" t="s">
        <v>206</v>
      </c>
      <c r="G202" s="20" t="s">
        <v>42</v>
      </c>
      <c r="H202" s="20"/>
      <c r="I202" s="17">
        <f>20000</f>
        <v>20000</v>
      </c>
      <c r="J202" s="17"/>
      <c r="K202" s="17"/>
      <c r="L202" s="9"/>
    </row>
    <row r="203" spans="1:12" s="1" customFormat="1" ht="14.1" customHeight="1">
      <c r="A203" s="19" t="s">
        <v>49</v>
      </c>
      <c r="B203" s="19"/>
      <c r="C203" s="20" t="s">
        <v>203</v>
      </c>
      <c r="D203" s="20"/>
      <c r="E203" s="20"/>
      <c r="F203" s="8" t="s">
        <v>206</v>
      </c>
      <c r="G203" s="20" t="s">
        <v>50</v>
      </c>
      <c r="H203" s="20"/>
      <c r="I203" s="17">
        <f>3000</f>
        <v>3000</v>
      </c>
      <c r="J203" s="17"/>
      <c r="K203" s="17"/>
      <c r="L203" s="9"/>
    </row>
    <row r="204" spans="1:12" s="1" customFormat="1" ht="14.1" customHeight="1">
      <c r="A204" s="19" t="s">
        <v>68</v>
      </c>
      <c r="B204" s="19"/>
      <c r="C204" s="20" t="s">
        <v>203</v>
      </c>
      <c r="D204" s="20"/>
      <c r="E204" s="20"/>
      <c r="F204" s="8" t="s">
        <v>206</v>
      </c>
      <c r="G204" s="20" t="s">
        <v>69</v>
      </c>
      <c r="H204" s="20"/>
      <c r="I204" s="17">
        <f>3000</f>
        <v>3000</v>
      </c>
      <c r="J204" s="17"/>
      <c r="K204" s="17"/>
      <c r="L204" s="9"/>
    </row>
    <row r="205" spans="1:12" s="1" customFormat="1" ht="33.950000000000003" customHeight="1">
      <c r="A205" s="19" t="s">
        <v>207</v>
      </c>
      <c r="B205" s="19"/>
      <c r="C205" s="20" t="s">
        <v>203</v>
      </c>
      <c r="D205" s="20"/>
      <c r="E205" s="20"/>
      <c r="F205" s="8" t="s">
        <v>208</v>
      </c>
      <c r="G205" s="20" t="s">
        <v>0</v>
      </c>
      <c r="H205" s="20"/>
      <c r="I205" s="17">
        <f>1216237.87</f>
        <v>1216237.8700000001</v>
      </c>
      <c r="J205" s="17"/>
      <c r="K205" s="17"/>
      <c r="L205" s="9"/>
    </row>
    <row r="206" spans="1:12" s="1" customFormat="1" ht="54.95" customHeight="1">
      <c r="A206" s="19" t="s">
        <v>21</v>
      </c>
      <c r="B206" s="19"/>
      <c r="C206" s="20" t="s">
        <v>203</v>
      </c>
      <c r="D206" s="20"/>
      <c r="E206" s="20"/>
      <c r="F206" s="8" t="s">
        <v>208</v>
      </c>
      <c r="G206" s="20" t="s">
        <v>22</v>
      </c>
      <c r="H206" s="20"/>
      <c r="I206" s="17">
        <f>1216237.87</f>
        <v>1216237.8700000001</v>
      </c>
      <c r="J206" s="17"/>
      <c r="K206" s="17"/>
      <c r="L206" s="9"/>
    </row>
    <row r="207" spans="1:12" s="1" customFormat="1" ht="14.1" customHeight="1">
      <c r="A207" s="19" t="s">
        <v>75</v>
      </c>
      <c r="B207" s="19"/>
      <c r="C207" s="20" t="s">
        <v>203</v>
      </c>
      <c r="D207" s="20"/>
      <c r="E207" s="20"/>
      <c r="F207" s="8" t="s">
        <v>208</v>
      </c>
      <c r="G207" s="20" t="s">
        <v>76</v>
      </c>
      <c r="H207" s="20"/>
      <c r="I207" s="17">
        <f>1216237.87</f>
        <v>1216237.8700000001</v>
      </c>
      <c r="J207" s="17"/>
      <c r="K207" s="17"/>
      <c r="L207" s="9"/>
    </row>
    <row r="208" spans="1:12" s="1" customFormat="1" ht="24" customHeight="1">
      <c r="A208" s="19" t="s">
        <v>209</v>
      </c>
      <c r="B208" s="19"/>
      <c r="C208" s="20" t="s">
        <v>203</v>
      </c>
      <c r="D208" s="20"/>
      <c r="E208" s="20"/>
      <c r="F208" s="8" t="s">
        <v>210</v>
      </c>
      <c r="G208" s="20" t="s">
        <v>0</v>
      </c>
      <c r="H208" s="20"/>
      <c r="I208" s="17">
        <f>22800</f>
        <v>22800</v>
      </c>
      <c r="J208" s="17"/>
      <c r="K208" s="17"/>
      <c r="L208" s="9"/>
    </row>
    <row r="209" spans="1:12" s="1" customFormat="1" ht="14.1" customHeight="1">
      <c r="A209" s="19" t="s">
        <v>211</v>
      </c>
      <c r="B209" s="19"/>
      <c r="C209" s="20" t="s">
        <v>203</v>
      </c>
      <c r="D209" s="20"/>
      <c r="E209" s="20"/>
      <c r="F209" s="8" t="s">
        <v>212</v>
      </c>
      <c r="G209" s="20" t="s">
        <v>0</v>
      </c>
      <c r="H209" s="20"/>
      <c r="I209" s="17">
        <f>22800</f>
        <v>22800</v>
      </c>
      <c r="J209" s="17"/>
      <c r="K209" s="17"/>
      <c r="L209" s="9"/>
    </row>
    <row r="210" spans="1:12" s="1" customFormat="1" ht="24" customHeight="1">
      <c r="A210" s="19" t="s">
        <v>39</v>
      </c>
      <c r="B210" s="19"/>
      <c r="C210" s="20" t="s">
        <v>203</v>
      </c>
      <c r="D210" s="20"/>
      <c r="E210" s="20"/>
      <c r="F210" s="8" t="s">
        <v>212</v>
      </c>
      <c r="G210" s="20" t="s">
        <v>40</v>
      </c>
      <c r="H210" s="20"/>
      <c r="I210" s="17">
        <f>22800</f>
        <v>22800</v>
      </c>
      <c r="J210" s="17"/>
      <c r="K210" s="17"/>
      <c r="L210" s="9"/>
    </row>
    <row r="211" spans="1:12" s="1" customFormat="1" ht="24" customHeight="1">
      <c r="A211" s="19" t="s">
        <v>41</v>
      </c>
      <c r="B211" s="19"/>
      <c r="C211" s="20" t="s">
        <v>203</v>
      </c>
      <c r="D211" s="20"/>
      <c r="E211" s="20"/>
      <c r="F211" s="8" t="s">
        <v>212</v>
      </c>
      <c r="G211" s="20" t="s">
        <v>42</v>
      </c>
      <c r="H211" s="20"/>
      <c r="I211" s="17">
        <f>22800</f>
        <v>22800</v>
      </c>
      <c r="J211" s="17"/>
      <c r="K211" s="17"/>
      <c r="L211" s="9"/>
    </row>
    <row r="212" spans="1:12" s="1" customFormat="1" ht="24" customHeight="1">
      <c r="A212" s="19" t="s">
        <v>213</v>
      </c>
      <c r="B212" s="19"/>
      <c r="C212" s="20" t="s">
        <v>203</v>
      </c>
      <c r="D212" s="20"/>
      <c r="E212" s="20"/>
      <c r="F212" s="8" t="s">
        <v>214</v>
      </c>
      <c r="G212" s="20" t="s">
        <v>0</v>
      </c>
      <c r="H212" s="20"/>
      <c r="I212" s="17">
        <f>5700</f>
        <v>5700</v>
      </c>
      <c r="J212" s="17"/>
      <c r="K212" s="17"/>
      <c r="L212" s="9"/>
    </row>
    <row r="213" spans="1:12" s="1" customFormat="1" ht="24" customHeight="1">
      <c r="A213" s="19" t="s">
        <v>215</v>
      </c>
      <c r="B213" s="19"/>
      <c r="C213" s="20" t="s">
        <v>203</v>
      </c>
      <c r="D213" s="20"/>
      <c r="E213" s="20"/>
      <c r="F213" s="8" t="s">
        <v>216</v>
      </c>
      <c r="G213" s="20" t="s">
        <v>0</v>
      </c>
      <c r="H213" s="20"/>
      <c r="I213" s="17">
        <f>5700</f>
        <v>5700</v>
      </c>
      <c r="J213" s="17"/>
      <c r="K213" s="17"/>
      <c r="L213" s="9"/>
    </row>
    <row r="214" spans="1:12" s="1" customFormat="1" ht="24" customHeight="1">
      <c r="A214" s="19" t="s">
        <v>39</v>
      </c>
      <c r="B214" s="19"/>
      <c r="C214" s="20" t="s">
        <v>203</v>
      </c>
      <c r="D214" s="20"/>
      <c r="E214" s="20"/>
      <c r="F214" s="8" t="s">
        <v>216</v>
      </c>
      <c r="G214" s="20" t="s">
        <v>40</v>
      </c>
      <c r="H214" s="20"/>
      <c r="I214" s="17">
        <f>5700</f>
        <v>5700</v>
      </c>
      <c r="J214" s="17"/>
      <c r="K214" s="17"/>
      <c r="L214" s="9"/>
    </row>
    <row r="215" spans="1:12" s="1" customFormat="1" ht="24" customHeight="1">
      <c r="A215" s="19" t="s">
        <v>41</v>
      </c>
      <c r="B215" s="19"/>
      <c r="C215" s="20" t="s">
        <v>203</v>
      </c>
      <c r="D215" s="20"/>
      <c r="E215" s="20"/>
      <c r="F215" s="8" t="s">
        <v>216</v>
      </c>
      <c r="G215" s="20" t="s">
        <v>42</v>
      </c>
      <c r="H215" s="20"/>
      <c r="I215" s="17">
        <f>5700</f>
        <v>5700</v>
      </c>
      <c r="J215" s="17"/>
      <c r="K215" s="17"/>
      <c r="L215" s="9"/>
    </row>
    <row r="216" spans="1:12" s="1" customFormat="1" ht="14.1" customHeight="1">
      <c r="A216" s="19" t="s">
        <v>217</v>
      </c>
      <c r="B216" s="19"/>
      <c r="C216" s="20" t="s">
        <v>218</v>
      </c>
      <c r="D216" s="20"/>
      <c r="E216" s="20"/>
      <c r="F216" s="8" t="s">
        <v>0</v>
      </c>
      <c r="G216" s="20" t="s">
        <v>0</v>
      </c>
      <c r="H216" s="20"/>
      <c r="I216" s="17">
        <f t="shared" ref="I216:I222" si="13">396000</f>
        <v>396000</v>
      </c>
      <c r="J216" s="17"/>
      <c r="K216" s="17"/>
      <c r="L216" s="9"/>
    </row>
    <row r="217" spans="1:12" s="1" customFormat="1" ht="14.1" customHeight="1">
      <c r="A217" s="19" t="s">
        <v>219</v>
      </c>
      <c r="B217" s="19"/>
      <c r="C217" s="20" t="s">
        <v>220</v>
      </c>
      <c r="D217" s="20"/>
      <c r="E217" s="20"/>
      <c r="F217" s="8" t="s">
        <v>0</v>
      </c>
      <c r="G217" s="20" t="s">
        <v>0</v>
      </c>
      <c r="H217" s="20"/>
      <c r="I217" s="17">
        <f t="shared" si="13"/>
        <v>396000</v>
      </c>
      <c r="J217" s="17"/>
      <c r="K217" s="17"/>
      <c r="L217" s="9"/>
    </row>
    <row r="218" spans="1:12" s="1" customFormat="1" ht="33.950000000000003" customHeight="1">
      <c r="A218" s="19" t="s">
        <v>15</v>
      </c>
      <c r="B218" s="19"/>
      <c r="C218" s="20" t="s">
        <v>220</v>
      </c>
      <c r="D218" s="20"/>
      <c r="E218" s="20"/>
      <c r="F218" s="8" t="s">
        <v>16</v>
      </c>
      <c r="G218" s="20" t="s">
        <v>0</v>
      </c>
      <c r="H218" s="20"/>
      <c r="I218" s="17">
        <f t="shared" si="13"/>
        <v>396000</v>
      </c>
      <c r="J218" s="17"/>
      <c r="K218" s="17"/>
      <c r="L218" s="9"/>
    </row>
    <row r="219" spans="1:12" s="1" customFormat="1" ht="24" customHeight="1">
      <c r="A219" s="19" t="s">
        <v>221</v>
      </c>
      <c r="B219" s="19"/>
      <c r="C219" s="20" t="s">
        <v>220</v>
      </c>
      <c r="D219" s="20"/>
      <c r="E219" s="20"/>
      <c r="F219" s="8" t="s">
        <v>222</v>
      </c>
      <c r="G219" s="20" t="s">
        <v>0</v>
      </c>
      <c r="H219" s="20"/>
      <c r="I219" s="17">
        <f t="shared" si="13"/>
        <v>396000</v>
      </c>
      <c r="J219" s="17"/>
      <c r="K219" s="17"/>
      <c r="L219" s="9"/>
    </row>
    <row r="220" spans="1:12" s="1" customFormat="1" ht="14.1" customHeight="1">
      <c r="A220" s="19" t="s">
        <v>223</v>
      </c>
      <c r="B220" s="19"/>
      <c r="C220" s="20" t="s">
        <v>220</v>
      </c>
      <c r="D220" s="20"/>
      <c r="E220" s="20"/>
      <c r="F220" s="8" t="s">
        <v>224</v>
      </c>
      <c r="G220" s="20" t="s">
        <v>0</v>
      </c>
      <c r="H220" s="20"/>
      <c r="I220" s="17">
        <f t="shared" si="13"/>
        <v>396000</v>
      </c>
      <c r="J220" s="17"/>
      <c r="K220" s="17"/>
      <c r="L220" s="9"/>
    </row>
    <row r="221" spans="1:12" s="1" customFormat="1" ht="14.1" customHeight="1">
      <c r="A221" s="19" t="s">
        <v>225</v>
      </c>
      <c r="B221" s="19"/>
      <c r="C221" s="20" t="s">
        <v>220</v>
      </c>
      <c r="D221" s="20"/>
      <c r="E221" s="20"/>
      <c r="F221" s="8" t="s">
        <v>224</v>
      </c>
      <c r="G221" s="20" t="s">
        <v>226</v>
      </c>
      <c r="H221" s="20"/>
      <c r="I221" s="17">
        <f t="shared" si="13"/>
        <v>396000</v>
      </c>
      <c r="J221" s="17"/>
      <c r="K221" s="17"/>
      <c r="L221" s="9"/>
    </row>
    <row r="222" spans="1:12" s="1" customFormat="1" ht="24" customHeight="1">
      <c r="A222" s="19" t="s">
        <v>227</v>
      </c>
      <c r="B222" s="19"/>
      <c r="C222" s="20" t="s">
        <v>220</v>
      </c>
      <c r="D222" s="20"/>
      <c r="E222" s="20"/>
      <c r="F222" s="8" t="s">
        <v>224</v>
      </c>
      <c r="G222" s="20" t="s">
        <v>228</v>
      </c>
      <c r="H222" s="20"/>
      <c r="I222" s="17">
        <f t="shared" si="13"/>
        <v>396000</v>
      </c>
      <c r="J222" s="17"/>
      <c r="K222" s="17"/>
      <c r="L222" s="9"/>
    </row>
    <row r="223" spans="1:12" s="1" customFormat="1" ht="15" customHeight="1">
      <c r="A223" s="16" t="s">
        <v>229</v>
      </c>
      <c r="B223" s="16"/>
      <c r="C223" s="16"/>
      <c r="D223" s="16"/>
      <c r="E223" s="16"/>
      <c r="F223" s="16"/>
      <c r="G223" s="16"/>
      <c r="H223" s="16"/>
      <c r="I223" s="17">
        <f>58684754.75</f>
        <v>58684754.75</v>
      </c>
      <c r="J223" s="17"/>
      <c r="K223" s="17"/>
      <c r="L223" s="10">
        <f>L109+L82+L75</f>
        <v>537459.57999999996</v>
      </c>
    </row>
    <row r="224" spans="1:12" s="1" customFormat="1" ht="14.1" customHeight="1">
      <c r="A224" s="18" t="s">
        <v>0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</row>
  </sheetData>
  <mergeCells count="877">
    <mergeCell ref="A5:B6"/>
    <mergeCell ref="C5:H5"/>
    <mergeCell ref="C6:E6"/>
    <mergeCell ref="G6:H6"/>
    <mergeCell ref="I5:K6"/>
    <mergeCell ref="A7:B7"/>
    <mergeCell ref="C7:E7"/>
    <mergeCell ref="G7:H7"/>
    <mergeCell ref="I7:K7"/>
    <mergeCell ref="A10:B10"/>
    <mergeCell ref="C10:E10"/>
    <mergeCell ref="G10:H10"/>
    <mergeCell ref="I10:K10"/>
    <mergeCell ref="A11:B11"/>
    <mergeCell ref="C11:E11"/>
    <mergeCell ref="G11:H11"/>
    <mergeCell ref="I11:K11"/>
    <mergeCell ref="A8:B8"/>
    <mergeCell ref="C8:E8"/>
    <mergeCell ref="G8:H8"/>
    <mergeCell ref="I8:K8"/>
    <mergeCell ref="A9:B9"/>
    <mergeCell ref="C9:E9"/>
    <mergeCell ref="G9:H9"/>
    <mergeCell ref="I9:K9"/>
    <mergeCell ref="A14:B14"/>
    <mergeCell ref="C14:E14"/>
    <mergeCell ref="G14:H14"/>
    <mergeCell ref="I14:K14"/>
    <mergeCell ref="A12:B12"/>
    <mergeCell ref="C12:E12"/>
    <mergeCell ref="G12:H12"/>
    <mergeCell ref="I12:K12"/>
    <mergeCell ref="A13:B13"/>
    <mergeCell ref="C13:E13"/>
    <mergeCell ref="G13:H13"/>
    <mergeCell ref="I13:K13"/>
    <mergeCell ref="A16:B16"/>
    <mergeCell ref="C16:E16"/>
    <mergeCell ref="G16:H16"/>
    <mergeCell ref="I16:K16"/>
    <mergeCell ref="A17:B17"/>
    <mergeCell ref="C17:E17"/>
    <mergeCell ref="G17:H17"/>
    <mergeCell ref="I17:K17"/>
    <mergeCell ref="A15:B15"/>
    <mergeCell ref="C15:E15"/>
    <mergeCell ref="G15:H15"/>
    <mergeCell ref="I15:K15"/>
    <mergeCell ref="A21:B21"/>
    <mergeCell ref="C21:E21"/>
    <mergeCell ref="G21:H21"/>
    <mergeCell ref="I21:K21"/>
    <mergeCell ref="A20:B20"/>
    <mergeCell ref="C20:E20"/>
    <mergeCell ref="G20:H20"/>
    <mergeCell ref="I20:K20"/>
    <mergeCell ref="A18:B18"/>
    <mergeCell ref="C18:E18"/>
    <mergeCell ref="G18:H18"/>
    <mergeCell ref="I18:K18"/>
    <mergeCell ref="A19:B19"/>
    <mergeCell ref="C19:E19"/>
    <mergeCell ref="G19:H19"/>
    <mergeCell ref="I19:K19"/>
    <mergeCell ref="A23:B23"/>
    <mergeCell ref="C23:E23"/>
    <mergeCell ref="G23:H23"/>
    <mergeCell ref="I23:K23"/>
    <mergeCell ref="A24:B24"/>
    <mergeCell ref="C24:E24"/>
    <mergeCell ref="G24:H24"/>
    <mergeCell ref="I24:K24"/>
    <mergeCell ref="A22:B22"/>
    <mergeCell ref="C22:E22"/>
    <mergeCell ref="G22:H22"/>
    <mergeCell ref="I22:K22"/>
    <mergeCell ref="A27:B27"/>
    <mergeCell ref="C27:E27"/>
    <mergeCell ref="G27:H27"/>
    <mergeCell ref="I27:K27"/>
    <mergeCell ref="A28:B28"/>
    <mergeCell ref="C28:E28"/>
    <mergeCell ref="G28:H28"/>
    <mergeCell ref="I28:K28"/>
    <mergeCell ref="A25:B25"/>
    <mergeCell ref="C25:E25"/>
    <mergeCell ref="G25:H25"/>
    <mergeCell ref="I25:K25"/>
    <mergeCell ref="A26:B26"/>
    <mergeCell ref="C26:E26"/>
    <mergeCell ref="G26:H26"/>
    <mergeCell ref="I26:K26"/>
    <mergeCell ref="A30:B30"/>
    <mergeCell ref="C30:E30"/>
    <mergeCell ref="G30:H30"/>
    <mergeCell ref="I30:K30"/>
    <mergeCell ref="A31:B31"/>
    <mergeCell ref="C31:E31"/>
    <mergeCell ref="G31:H31"/>
    <mergeCell ref="I31:K31"/>
    <mergeCell ref="A29:B29"/>
    <mergeCell ref="C29:E29"/>
    <mergeCell ref="G29:H29"/>
    <mergeCell ref="I29:K29"/>
    <mergeCell ref="A34:B34"/>
    <mergeCell ref="C34:E34"/>
    <mergeCell ref="G34:H34"/>
    <mergeCell ref="I34:K34"/>
    <mergeCell ref="A32:B32"/>
    <mergeCell ref="C32:E32"/>
    <mergeCell ref="G32:H32"/>
    <mergeCell ref="I32:K32"/>
    <mergeCell ref="A33:B33"/>
    <mergeCell ref="C33:E33"/>
    <mergeCell ref="G33:H33"/>
    <mergeCell ref="I33:K33"/>
    <mergeCell ref="A37:B37"/>
    <mergeCell ref="C37:E37"/>
    <mergeCell ref="G37:H37"/>
    <mergeCell ref="I37:K37"/>
    <mergeCell ref="A38:B38"/>
    <mergeCell ref="C38:E38"/>
    <mergeCell ref="G38:H38"/>
    <mergeCell ref="I38:K38"/>
    <mergeCell ref="A35:B35"/>
    <mergeCell ref="C35:E35"/>
    <mergeCell ref="G35:H35"/>
    <mergeCell ref="I35:K35"/>
    <mergeCell ref="A36:B36"/>
    <mergeCell ref="C36:E36"/>
    <mergeCell ref="G36:H36"/>
    <mergeCell ref="I36:K36"/>
    <mergeCell ref="A40:B40"/>
    <mergeCell ref="C40:E40"/>
    <mergeCell ref="G40:H40"/>
    <mergeCell ref="I40:K40"/>
    <mergeCell ref="A41:B41"/>
    <mergeCell ref="C41:E41"/>
    <mergeCell ref="G41:H41"/>
    <mergeCell ref="I41:K41"/>
    <mergeCell ref="A39:B39"/>
    <mergeCell ref="C39:E39"/>
    <mergeCell ref="G39:H39"/>
    <mergeCell ref="I39:K39"/>
    <mergeCell ref="A44:B44"/>
    <mergeCell ref="C44:E44"/>
    <mergeCell ref="G44:H44"/>
    <mergeCell ref="I44:K44"/>
    <mergeCell ref="A42:B42"/>
    <mergeCell ref="C42:E42"/>
    <mergeCell ref="G42:H42"/>
    <mergeCell ref="I42:K42"/>
    <mergeCell ref="A43:B43"/>
    <mergeCell ref="C43:E43"/>
    <mergeCell ref="G43:H43"/>
    <mergeCell ref="I43:K43"/>
    <mergeCell ref="A47:B47"/>
    <mergeCell ref="C47:E47"/>
    <mergeCell ref="G47:H47"/>
    <mergeCell ref="I47:K47"/>
    <mergeCell ref="A45:B45"/>
    <mergeCell ref="C45:E45"/>
    <mergeCell ref="G45:H45"/>
    <mergeCell ref="I45:K45"/>
    <mergeCell ref="A46:B46"/>
    <mergeCell ref="C46:E46"/>
    <mergeCell ref="G46:H46"/>
    <mergeCell ref="I46:K46"/>
    <mergeCell ref="A51:B51"/>
    <mergeCell ref="C51:E51"/>
    <mergeCell ref="G51:H51"/>
    <mergeCell ref="I51:K51"/>
    <mergeCell ref="A50:B50"/>
    <mergeCell ref="C50:E50"/>
    <mergeCell ref="G50:H50"/>
    <mergeCell ref="I50:K50"/>
    <mergeCell ref="A48:B48"/>
    <mergeCell ref="C48:E48"/>
    <mergeCell ref="G48:H48"/>
    <mergeCell ref="I48:K48"/>
    <mergeCell ref="A49:B49"/>
    <mergeCell ref="C49:E49"/>
    <mergeCell ref="G49:H49"/>
    <mergeCell ref="I49:K49"/>
    <mergeCell ref="A53:B53"/>
    <mergeCell ref="C53:E53"/>
    <mergeCell ref="G53:H53"/>
    <mergeCell ref="I53:K53"/>
    <mergeCell ref="A54:B54"/>
    <mergeCell ref="C54:E54"/>
    <mergeCell ref="G54:H54"/>
    <mergeCell ref="I54:K54"/>
    <mergeCell ref="A52:B52"/>
    <mergeCell ref="C52:E52"/>
    <mergeCell ref="G52:H52"/>
    <mergeCell ref="I52:K52"/>
    <mergeCell ref="A57:B57"/>
    <mergeCell ref="C57:E57"/>
    <mergeCell ref="G57:H57"/>
    <mergeCell ref="I57:K57"/>
    <mergeCell ref="A58:B58"/>
    <mergeCell ref="C58:E58"/>
    <mergeCell ref="G58:H58"/>
    <mergeCell ref="I58:K58"/>
    <mergeCell ref="A55:B55"/>
    <mergeCell ref="C55:E55"/>
    <mergeCell ref="G55:H55"/>
    <mergeCell ref="I55:K55"/>
    <mergeCell ref="A56:B56"/>
    <mergeCell ref="C56:E56"/>
    <mergeCell ref="G56:H56"/>
    <mergeCell ref="I56:K56"/>
    <mergeCell ref="A61:B61"/>
    <mergeCell ref="C61:E61"/>
    <mergeCell ref="G61:H61"/>
    <mergeCell ref="I61:K61"/>
    <mergeCell ref="A59:B59"/>
    <mergeCell ref="C59:E59"/>
    <mergeCell ref="G59:H59"/>
    <mergeCell ref="I59:K59"/>
    <mergeCell ref="A60:B60"/>
    <mergeCell ref="C60:E60"/>
    <mergeCell ref="G60:H60"/>
    <mergeCell ref="I60:K60"/>
    <mergeCell ref="A64:B64"/>
    <mergeCell ref="C64:E64"/>
    <mergeCell ref="G64:H64"/>
    <mergeCell ref="I64:K64"/>
    <mergeCell ref="A62:B62"/>
    <mergeCell ref="C62:E62"/>
    <mergeCell ref="G62:H62"/>
    <mergeCell ref="I62:K62"/>
    <mergeCell ref="A63:B63"/>
    <mergeCell ref="C63:E63"/>
    <mergeCell ref="G63:H63"/>
    <mergeCell ref="I63:K63"/>
    <mergeCell ref="A67:B67"/>
    <mergeCell ref="C67:E67"/>
    <mergeCell ref="G67:H67"/>
    <mergeCell ref="I67:K67"/>
    <mergeCell ref="A65:B65"/>
    <mergeCell ref="C65:E65"/>
    <mergeCell ref="G65:H65"/>
    <mergeCell ref="I65:K65"/>
    <mergeCell ref="A66:B66"/>
    <mergeCell ref="C66:E66"/>
    <mergeCell ref="G66:H66"/>
    <mergeCell ref="I66:K66"/>
    <mergeCell ref="A70:B70"/>
    <mergeCell ref="C70:E70"/>
    <mergeCell ref="G70:H70"/>
    <mergeCell ref="I70:K70"/>
    <mergeCell ref="A68:B68"/>
    <mergeCell ref="C68:E68"/>
    <mergeCell ref="G68:H68"/>
    <mergeCell ref="I68:K68"/>
    <mergeCell ref="A69:B69"/>
    <mergeCell ref="C69:E69"/>
    <mergeCell ref="G69:H69"/>
    <mergeCell ref="I69:K69"/>
    <mergeCell ref="A74:B74"/>
    <mergeCell ref="C74:E74"/>
    <mergeCell ref="G74:H74"/>
    <mergeCell ref="I74:K74"/>
    <mergeCell ref="A73:B73"/>
    <mergeCell ref="C73:E73"/>
    <mergeCell ref="G73:H73"/>
    <mergeCell ref="I73:K73"/>
    <mergeCell ref="A71:B71"/>
    <mergeCell ref="C71:E71"/>
    <mergeCell ref="G71:H71"/>
    <mergeCell ref="I71:K71"/>
    <mergeCell ref="A72:B72"/>
    <mergeCell ref="C72:E72"/>
    <mergeCell ref="G72:H72"/>
    <mergeCell ref="I72:K72"/>
    <mergeCell ref="A76:B76"/>
    <mergeCell ref="C76:E76"/>
    <mergeCell ref="G76:H76"/>
    <mergeCell ref="I76:K76"/>
    <mergeCell ref="A77:B77"/>
    <mergeCell ref="C77:E77"/>
    <mergeCell ref="G77:H77"/>
    <mergeCell ref="I77:K77"/>
    <mergeCell ref="A75:B75"/>
    <mergeCell ref="C75:E75"/>
    <mergeCell ref="G75:H75"/>
    <mergeCell ref="I75:K75"/>
    <mergeCell ref="A80:B80"/>
    <mergeCell ref="C80:E80"/>
    <mergeCell ref="G80:H80"/>
    <mergeCell ref="I80:K80"/>
    <mergeCell ref="A81:B81"/>
    <mergeCell ref="C81:E81"/>
    <mergeCell ref="G81:H81"/>
    <mergeCell ref="I81:K81"/>
    <mergeCell ref="A78:B78"/>
    <mergeCell ref="C78:E78"/>
    <mergeCell ref="G78:H78"/>
    <mergeCell ref="I78:K78"/>
    <mergeCell ref="A79:B79"/>
    <mergeCell ref="C79:E79"/>
    <mergeCell ref="G79:H79"/>
    <mergeCell ref="I79:K79"/>
    <mergeCell ref="A84:B84"/>
    <mergeCell ref="C84:E84"/>
    <mergeCell ref="G84:H84"/>
    <mergeCell ref="I84:K84"/>
    <mergeCell ref="A85:B85"/>
    <mergeCell ref="C85:E85"/>
    <mergeCell ref="G85:H85"/>
    <mergeCell ref="I85:K85"/>
    <mergeCell ref="A82:B82"/>
    <mergeCell ref="C82:E82"/>
    <mergeCell ref="G82:H82"/>
    <mergeCell ref="I82:K82"/>
    <mergeCell ref="A83:B83"/>
    <mergeCell ref="C83:E83"/>
    <mergeCell ref="G83:H83"/>
    <mergeCell ref="I83:K83"/>
    <mergeCell ref="A89:B89"/>
    <mergeCell ref="C89:E89"/>
    <mergeCell ref="G89:H89"/>
    <mergeCell ref="I89:K89"/>
    <mergeCell ref="A88:B88"/>
    <mergeCell ref="C88:E88"/>
    <mergeCell ref="G88:H88"/>
    <mergeCell ref="I88:K88"/>
    <mergeCell ref="A86:B86"/>
    <mergeCell ref="C86:E86"/>
    <mergeCell ref="G86:H86"/>
    <mergeCell ref="I86:K86"/>
    <mergeCell ref="A87:B87"/>
    <mergeCell ref="C87:E87"/>
    <mergeCell ref="G87:H87"/>
    <mergeCell ref="I87:K87"/>
    <mergeCell ref="A92:B92"/>
    <mergeCell ref="C92:E92"/>
    <mergeCell ref="G92:H92"/>
    <mergeCell ref="I92:K92"/>
    <mergeCell ref="A93:B93"/>
    <mergeCell ref="C93:E93"/>
    <mergeCell ref="G93:H93"/>
    <mergeCell ref="I93:K93"/>
    <mergeCell ref="A90:B90"/>
    <mergeCell ref="C90:E90"/>
    <mergeCell ref="G90:H90"/>
    <mergeCell ref="I90:K90"/>
    <mergeCell ref="A91:B91"/>
    <mergeCell ref="C91:E91"/>
    <mergeCell ref="G91:H91"/>
    <mergeCell ref="I91:K91"/>
    <mergeCell ref="A96:B96"/>
    <mergeCell ref="C96:E96"/>
    <mergeCell ref="G96:H96"/>
    <mergeCell ref="I96:K96"/>
    <mergeCell ref="A97:B97"/>
    <mergeCell ref="C97:E97"/>
    <mergeCell ref="G97:H97"/>
    <mergeCell ref="I97:K97"/>
    <mergeCell ref="A94:B94"/>
    <mergeCell ref="C94:E94"/>
    <mergeCell ref="G94:H94"/>
    <mergeCell ref="I94:K94"/>
    <mergeCell ref="A95:B95"/>
    <mergeCell ref="C95:E95"/>
    <mergeCell ref="G95:H95"/>
    <mergeCell ref="I95:K95"/>
    <mergeCell ref="A99:B99"/>
    <mergeCell ref="C99:E99"/>
    <mergeCell ref="G99:H99"/>
    <mergeCell ref="I99:K99"/>
    <mergeCell ref="A100:B100"/>
    <mergeCell ref="C100:E100"/>
    <mergeCell ref="G100:H100"/>
    <mergeCell ref="I100:K100"/>
    <mergeCell ref="A98:B98"/>
    <mergeCell ref="C98:E98"/>
    <mergeCell ref="G98:H98"/>
    <mergeCell ref="I98:K98"/>
    <mergeCell ref="A103:B103"/>
    <mergeCell ref="C103:E103"/>
    <mergeCell ref="G103:H103"/>
    <mergeCell ref="I103:K103"/>
    <mergeCell ref="A101:B101"/>
    <mergeCell ref="C101:E101"/>
    <mergeCell ref="G101:H101"/>
    <mergeCell ref="I101:K101"/>
    <mergeCell ref="A102:B102"/>
    <mergeCell ref="C102:E102"/>
    <mergeCell ref="G102:H102"/>
    <mergeCell ref="I102:K102"/>
    <mergeCell ref="A106:B106"/>
    <mergeCell ref="C106:E106"/>
    <mergeCell ref="G106:H106"/>
    <mergeCell ref="I106:K106"/>
    <mergeCell ref="A104:B104"/>
    <mergeCell ref="C104:E104"/>
    <mergeCell ref="G104:H104"/>
    <mergeCell ref="I104:K104"/>
    <mergeCell ref="A105:B105"/>
    <mergeCell ref="C105:E105"/>
    <mergeCell ref="G105:H105"/>
    <mergeCell ref="I105:K105"/>
    <mergeCell ref="A109:B109"/>
    <mergeCell ref="C109:E109"/>
    <mergeCell ref="G109:H109"/>
    <mergeCell ref="I109:K109"/>
    <mergeCell ref="A107:B107"/>
    <mergeCell ref="C107:E107"/>
    <mergeCell ref="G107:H107"/>
    <mergeCell ref="I107:K107"/>
    <mergeCell ref="A108:B108"/>
    <mergeCell ref="C108:E108"/>
    <mergeCell ref="G108:H108"/>
    <mergeCell ref="I108:K108"/>
    <mergeCell ref="A112:B112"/>
    <mergeCell ref="C112:E112"/>
    <mergeCell ref="G112:H112"/>
    <mergeCell ref="I112:K112"/>
    <mergeCell ref="A113:B113"/>
    <mergeCell ref="C113:E113"/>
    <mergeCell ref="G113:H113"/>
    <mergeCell ref="I113:K113"/>
    <mergeCell ref="A110:B110"/>
    <mergeCell ref="C110:E110"/>
    <mergeCell ref="G110:H110"/>
    <mergeCell ref="I110:K110"/>
    <mergeCell ref="A111:B111"/>
    <mergeCell ref="C111:E111"/>
    <mergeCell ref="G111:H111"/>
    <mergeCell ref="I111:K111"/>
    <mergeCell ref="A116:B116"/>
    <mergeCell ref="C116:E116"/>
    <mergeCell ref="G116:H116"/>
    <mergeCell ref="I116:K116"/>
    <mergeCell ref="A117:B117"/>
    <mergeCell ref="C117:E117"/>
    <mergeCell ref="G117:H117"/>
    <mergeCell ref="I117:K117"/>
    <mergeCell ref="A114:B114"/>
    <mergeCell ref="C114:E114"/>
    <mergeCell ref="G114:H114"/>
    <mergeCell ref="I114:K114"/>
    <mergeCell ref="A115:B115"/>
    <mergeCell ref="C115:E115"/>
    <mergeCell ref="G115:H115"/>
    <mergeCell ref="I115:K115"/>
    <mergeCell ref="A120:B120"/>
    <mergeCell ref="C120:E120"/>
    <mergeCell ref="G120:H120"/>
    <mergeCell ref="I120:K120"/>
    <mergeCell ref="A118:B118"/>
    <mergeCell ref="C118:E118"/>
    <mergeCell ref="G118:H118"/>
    <mergeCell ref="I118:K118"/>
    <mergeCell ref="A119:B119"/>
    <mergeCell ref="C119:E119"/>
    <mergeCell ref="G119:H119"/>
    <mergeCell ref="I119:K119"/>
    <mergeCell ref="A122:B122"/>
    <mergeCell ref="C122:E122"/>
    <mergeCell ref="G122:H122"/>
    <mergeCell ref="I122:K122"/>
    <mergeCell ref="A123:B123"/>
    <mergeCell ref="C123:E123"/>
    <mergeCell ref="G123:H123"/>
    <mergeCell ref="I123:K123"/>
    <mergeCell ref="A121:B121"/>
    <mergeCell ref="C121:E121"/>
    <mergeCell ref="G121:H121"/>
    <mergeCell ref="I121:K121"/>
    <mergeCell ref="A126:B126"/>
    <mergeCell ref="C126:E126"/>
    <mergeCell ref="G126:H126"/>
    <mergeCell ref="I126:K126"/>
    <mergeCell ref="A127:B127"/>
    <mergeCell ref="C127:E127"/>
    <mergeCell ref="G127:H127"/>
    <mergeCell ref="I127:K127"/>
    <mergeCell ref="A124:B124"/>
    <mergeCell ref="C124:E124"/>
    <mergeCell ref="G124:H124"/>
    <mergeCell ref="I124:K124"/>
    <mergeCell ref="A125:B125"/>
    <mergeCell ref="C125:E125"/>
    <mergeCell ref="G125:H125"/>
    <mergeCell ref="I125:K125"/>
    <mergeCell ref="A130:B130"/>
    <mergeCell ref="C130:E130"/>
    <mergeCell ref="G130:H130"/>
    <mergeCell ref="I130:K130"/>
    <mergeCell ref="A128:B128"/>
    <mergeCell ref="C128:E128"/>
    <mergeCell ref="G128:H128"/>
    <mergeCell ref="I128:K128"/>
    <mergeCell ref="A129:B129"/>
    <mergeCell ref="C129:E129"/>
    <mergeCell ref="G129:H129"/>
    <mergeCell ref="I129:K129"/>
    <mergeCell ref="A133:B133"/>
    <mergeCell ref="C133:E133"/>
    <mergeCell ref="G133:H133"/>
    <mergeCell ref="I133:K133"/>
    <mergeCell ref="A134:B134"/>
    <mergeCell ref="C134:E134"/>
    <mergeCell ref="G134:H134"/>
    <mergeCell ref="I134:K134"/>
    <mergeCell ref="A131:B131"/>
    <mergeCell ref="C131:E131"/>
    <mergeCell ref="G131:H131"/>
    <mergeCell ref="I131:K131"/>
    <mergeCell ref="A132:B132"/>
    <mergeCell ref="C132:E132"/>
    <mergeCell ref="G132:H132"/>
    <mergeCell ref="I132:K132"/>
    <mergeCell ref="A137:B137"/>
    <mergeCell ref="C137:E137"/>
    <mergeCell ref="G137:H137"/>
    <mergeCell ref="I137:K137"/>
    <mergeCell ref="A138:B138"/>
    <mergeCell ref="C138:E138"/>
    <mergeCell ref="G138:H138"/>
    <mergeCell ref="I138:K138"/>
    <mergeCell ref="A135:B135"/>
    <mergeCell ref="C135:E135"/>
    <mergeCell ref="G135:H135"/>
    <mergeCell ref="I135:K135"/>
    <mergeCell ref="A136:B136"/>
    <mergeCell ref="C136:E136"/>
    <mergeCell ref="G136:H136"/>
    <mergeCell ref="I136:K136"/>
    <mergeCell ref="A141:B141"/>
    <mergeCell ref="C141:E141"/>
    <mergeCell ref="G141:H141"/>
    <mergeCell ref="I141:K141"/>
    <mergeCell ref="A139:B139"/>
    <mergeCell ref="C139:E139"/>
    <mergeCell ref="G139:H139"/>
    <mergeCell ref="I139:K139"/>
    <mergeCell ref="A140:B140"/>
    <mergeCell ref="C140:E140"/>
    <mergeCell ref="G140:H140"/>
    <mergeCell ref="I140:K140"/>
    <mergeCell ref="A144:B144"/>
    <mergeCell ref="C144:E144"/>
    <mergeCell ref="G144:H144"/>
    <mergeCell ref="I144:K144"/>
    <mergeCell ref="A142:B142"/>
    <mergeCell ref="C142:E142"/>
    <mergeCell ref="G142:H142"/>
    <mergeCell ref="I142:K142"/>
    <mergeCell ref="A143:B143"/>
    <mergeCell ref="C143:E143"/>
    <mergeCell ref="G143:H143"/>
    <mergeCell ref="I143:K143"/>
    <mergeCell ref="A147:B147"/>
    <mergeCell ref="C147:E147"/>
    <mergeCell ref="G147:H147"/>
    <mergeCell ref="I147:K147"/>
    <mergeCell ref="A145:B145"/>
    <mergeCell ref="C145:E145"/>
    <mergeCell ref="G145:H145"/>
    <mergeCell ref="I145:K145"/>
    <mergeCell ref="A146:B146"/>
    <mergeCell ref="C146:E146"/>
    <mergeCell ref="G146:H146"/>
    <mergeCell ref="I146:K146"/>
    <mergeCell ref="A149:B149"/>
    <mergeCell ref="C149:E149"/>
    <mergeCell ref="G149:H149"/>
    <mergeCell ref="I149:K149"/>
    <mergeCell ref="A150:B150"/>
    <mergeCell ref="C150:E150"/>
    <mergeCell ref="G150:H150"/>
    <mergeCell ref="I150:K150"/>
    <mergeCell ref="A148:B148"/>
    <mergeCell ref="C148:E148"/>
    <mergeCell ref="G148:H148"/>
    <mergeCell ref="I148:K148"/>
    <mergeCell ref="A153:B153"/>
    <mergeCell ref="C153:E153"/>
    <mergeCell ref="G153:H153"/>
    <mergeCell ref="I153:K153"/>
    <mergeCell ref="A151:B151"/>
    <mergeCell ref="C151:E151"/>
    <mergeCell ref="G151:H151"/>
    <mergeCell ref="I151:K151"/>
    <mergeCell ref="A152:B152"/>
    <mergeCell ref="C152:E152"/>
    <mergeCell ref="G152:H152"/>
    <mergeCell ref="I152:K152"/>
    <mergeCell ref="A156:B156"/>
    <mergeCell ref="C156:E156"/>
    <mergeCell ref="G156:H156"/>
    <mergeCell ref="I156:K156"/>
    <mergeCell ref="A157:B157"/>
    <mergeCell ref="C157:E157"/>
    <mergeCell ref="G157:H157"/>
    <mergeCell ref="I157:K157"/>
    <mergeCell ref="A154:B154"/>
    <mergeCell ref="C154:E154"/>
    <mergeCell ref="G154:H154"/>
    <mergeCell ref="I154:K154"/>
    <mergeCell ref="A155:B155"/>
    <mergeCell ref="C155:E155"/>
    <mergeCell ref="G155:H155"/>
    <mergeCell ref="I155:K155"/>
    <mergeCell ref="A160:B160"/>
    <mergeCell ref="C160:E160"/>
    <mergeCell ref="G160:H160"/>
    <mergeCell ref="I160:K160"/>
    <mergeCell ref="A158:B158"/>
    <mergeCell ref="C158:E158"/>
    <mergeCell ref="G158:H158"/>
    <mergeCell ref="I158:K158"/>
    <mergeCell ref="A159:B159"/>
    <mergeCell ref="C159:E159"/>
    <mergeCell ref="G159:H159"/>
    <mergeCell ref="I159:K159"/>
    <mergeCell ref="A163:B163"/>
    <mergeCell ref="C163:E163"/>
    <mergeCell ref="G163:H163"/>
    <mergeCell ref="I163:K163"/>
    <mergeCell ref="A164:B164"/>
    <mergeCell ref="C164:E164"/>
    <mergeCell ref="G164:H164"/>
    <mergeCell ref="I164:K164"/>
    <mergeCell ref="A161:B161"/>
    <mergeCell ref="C161:E161"/>
    <mergeCell ref="G161:H161"/>
    <mergeCell ref="I161:K161"/>
    <mergeCell ref="A162:B162"/>
    <mergeCell ref="C162:E162"/>
    <mergeCell ref="G162:H162"/>
    <mergeCell ref="I162:K162"/>
    <mergeCell ref="A167:B167"/>
    <mergeCell ref="C167:E167"/>
    <mergeCell ref="G167:H167"/>
    <mergeCell ref="I167:K167"/>
    <mergeCell ref="A165:B165"/>
    <mergeCell ref="C165:E165"/>
    <mergeCell ref="G165:H165"/>
    <mergeCell ref="I165:K165"/>
    <mergeCell ref="A166:B166"/>
    <mergeCell ref="C166:E166"/>
    <mergeCell ref="G166:H166"/>
    <mergeCell ref="I166:K166"/>
    <mergeCell ref="A170:B170"/>
    <mergeCell ref="C170:E170"/>
    <mergeCell ref="G170:H170"/>
    <mergeCell ref="I170:K170"/>
    <mergeCell ref="A168:B168"/>
    <mergeCell ref="C168:E168"/>
    <mergeCell ref="G168:H168"/>
    <mergeCell ref="I168:K168"/>
    <mergeCell ref="A169:B169"/>
    <mergeCell ref="C169:E169"/>
    <mergeCell ref="G169:H169"/>
    <mergeCell ref="I169:K169"/>
    <mergeCell ref="A173:B173"/>
    <mergeCell ref="C173:E173"/>
    <mergeCell ref="G173:H173"/>
    <mergeCell ref="I173:K173"/>
    <mergeCell ref="A171:B171"/>
    <mergeCell ref="C171:E171"/>
    <mergeCell ref="G171:H171"/>
    <mergeCell ref="I171:K171"/>
    <mergeCell ref="A172:B172"/>
    <mergeCell ref="C172:E172"/>
    <mergeCell ref="G172:H172"/>
    <mergeCell ref="I172:K172"/>
    <mergeCell ref="A176:B176"/>
    <mergeCell ref="C176:E176"/>
    <mergeCell ref="G176:H176"/>
    <mergeCell ref="I176:K176"/>
    <mergeCell ref="A177:B177"/>
    <mergeCell ref="C177:E177"/>
    <mergeCell ref="G177:H177"/>
    <mergeCell ref="I177:K177"/>
    <mergeCell ref="A174:B174"/>
    <mergeCell ref="C174:E174"/>
    <mergeCell ref="G174:H174"/>
    <mergeCell ref="I174:K174"/>
    <mergeCell ref="A175:B175"/>
    <mergeCell ref="C175:E175"/>
    <mergeCell ref="G175:H175"/>
    <mergeCell ref="I175:K175"/>
    <mergeCell ref="A180:B180"/>
    <mergeCell ref="C180:E180"/>
    <mergeCell ref="G180:H180"/>
    <mergeCell ref="I180:K180"/>
    <mergeCell ref="A178:B178"/>
    <mergeCell ref="C178:E178"/>
    <mergeCell ref="G178:H178"/>
    <mergeCell ref="I178:K178"/>
    <mergeCell ref="A179:B179"/>
    <mergeCell ref="C179:E179"/>
    <mergeCell ref="G179:H179"/>
    <mergeCell ref="I179:K179"/>
    <mergeCell ref="A183:B183"/>
    <mergeCell ref="C183:E183"/>
    <mergeCell ref="G183:H183"/>
    <mergeCell ref="I183:K183"/>
    <mergeCell ref="A184:B184"/>
    <mergeCell ref="C184:E184"/>
    <mergeCell ref="G184:H184"/>
    <mergeCell ref="I184:K184"/>
    <mergeCell ref="A181:B181"/>
    <mergeCell ref="C181:E181"/>
    <mergeCell ref="G181:H181"/>
    <mergeCell ref="I181:K181"/>
    <mergeCell ref="A182:B182"/>
    <mergeCell ref="C182:E182"/>
    <mergeCell ref="G182:H182"/>
    <mergeCell ref="I182:K182"/>
    <mergeCell ref="A187:B187"/>
    <mergeCell ref="C187:E187"/>
    <mergeCell ref="G187:H187"/>
    <mergeCell ref="I187:K187"/>
    <mergeCell ref="A188:B188"/>
    <mergeCell ref="C188:E188"/>
    <mergeCell ref="G188:H188"/>
    <mergeCell ref="I188:K188"/>
    <mergeCell ref="A185:B185"/>
    <mergeCell ref="C185:E185"/>
    <mergeCell ref="G185:H185"/>
    <mergeCell ref="I185:K185"/>
    <mergeCell ref="A186:B186"/>
    <mergeCell ref="C186:E186"/>
    <mergeCell ref="G186:H186"/>
    <mergeCell ref="I186:K186"/>
    <mergeCell ref="A190:B190"/>
    <mergeCell ref="C190:E190"/>
    <mergeCell ref="G190:H190"/>
    <mergeCell ref="I190:K190"/>
    <mergeCell ref="A191:B191"/>
    <mergeCell ref="C191:E191"/>
    <mergeCell ref="G191:H191"/>
    <mergeCell ref="I191:K191"/>
    <mergeCell ref="A189:B189"/>
    <mergeCell ref="C189:E189"/>
    <mergeCell ref="G189:H189"/>
    <mergeCell ref="I189:K189"/>
    <mergeCell ref="A194:B194"/>
    <mergeCell ref="C194:E194"/>
    <mergeCell ref="G194:H194"/>
    <mergeCell ref="I194:K194"/>
    <mergeCell ref="A192:B192"/>
    <mergeCell ref="C192:E192"/>
    <mergeCell ref="G192:H192"/>
    <mergeCell ref="I192:K192"/>
    <mergeCell ref="A193:B193"/>
    <mergeCell ref="C193:E193"/>
    <mergeCell ref="G193:H193"/>
    <mergeCell ref="I193:K193"/>
    <mergeCell ref="A197:B197"/>
    <mergeCell ref="C197:E197"/>
    <mergeCell ref="G197:H197"/>
    <mergeCell ref="I197:K197"/>
    <mergeCell ref="A198:B198"/>
    <mergeCell ref="C198:E198"/>
    <mergeCell ref="G198:H198"/>
    <mergeCell ref="I198:K198"/>
    <mergeCell ref="A195:B195"/>
    <mergeCell ref="C195:E195"/>
    <mergeCell ref="G195:H195"/>
    <mergeCell ref="I195:K195"/>
    <mergeCell ref="A196:B196"/>
    <mergeCell ref="C196:E196"/>
    <mergeCell ref="G196:H196"/>
    <mergeCell ref="I196:K196"/>
    <mergeCell ref="A202:B202"/>
    <mergeCell ref="C202:E202"/>
    <mergeCell ref="G202:H202"/>
    <mergeCell ref="I202:K202"/>
    <mergeCell ref="A201:B201"/>
    <mergeCell ref="C201:E201"/>
    <mergeCell ref="G201:H201"/>
    <mergeCell ref="I201:K201"/>
    <mergeCell ref="A199:B199"/>
    <mergeCell ref="C199:E199"/>
    <mergeCell ref="G199:H199"/>
    <mergeCell ref="I199:K199"/>
    <mergeCell ref="A200:B200"/>
    <mergeCell ref="C200:E200"/>
    <mergeCell ref="G200:H200"/>
    <mergeCell ref="I200:K200"/>
    <mergeCell ref="A205:B205"/>
    <mergeCell ref="C205:E205"/>
    <mergeCell ref="G205:H205"/>
    <mergeCell ref="I205:K205"/>
    <mergeCell ref="A203:B203"/>
    <mergeCell ref="C203:E203"/>
    <mergeCell ref="G203:H203"/>
    <mergeCell ref="I203:K203"/>
    <mergeCell ref="A204:B204"/>
    <mergeCell ref="C204:E204"/>
    <mergeCell ref="G204:H204"/>
    <mergeCell ref="I204:K204"/>
    <mergeCell ref="A208:B208"/>
    <mergeCell ref="C208:E208"/>
    <mergeCell ref="G208:H208"/>
    <mergeCell ref="I208:K208"/>
    <mergeCell ref="A209:B209"/>
    <mergeCell ref="C209:E209"/>
    <mergeCell ref="G209:H209"/>
    <mergeCell ref="I209:K209"/>
    <mergeCell ref="A206:B206"/>
    <mergeCell ref="C206:E206"/>
    <mergeCell ref="G206:H206"/>
    <mergeCell ref="I206:K206"/>
    <mergeCell ref="A207:B207"/>
    <mergeCell ref="C207:E207"/>
    <mergeCell ref="G207:H207"/>
    <mergeCell ref="I207:K207"/>
    <mergeCell ref="A212:B212"/>
    <mergeCell ref="C212:E212"/>
    <mergeCell ref="G212:H212"/>
    <mergeCell ref="I212:K212"/>
    <mergeCell ref="A210:B210"/>
    <mergeCell ref="C210:E210"/>
    <mergeCell ref="G210:H210"/>
    <mergeCell ref="I210:K210"/>
    <mergeCell ref="A211:B211"/>
    <mergeCell ref="C211:E211"/>
    <mergeCell ref="G211:H211"/>
    <mergeCell ref="I211:K211"/>
    <mergeCell ref="A215:B215"/>
    <mergeCell ref="C215:E215"/>
    <mergeCell ref="G215:H215"/>
    <mergeCell ref="I215:K215"/>
    <mergeCell ref="A213:B213"/>
    <mergeCell ref="C213:E213"/>
    <mergeCell ref="G213:H213"/>
    <mergeCell ref="I213:K213"/>
    <mergeCell ref="A214:B214"/>
    <mergeCell ref="C214:E214"/>
    <mergeCell ref="G214:H214"/>
    <mergeCell ref="I214:K214"/>
    <mergeCell ref="A219:B219"/>
    <mergeCell ref="C219:E219"/>
    <mergeCell ref="G219:H219"/>
    <mergeCell ref="I219:K219"/>
    <mergeCell ref="A216:B216"/>
    <mergeCell ref="C216:E216"/>
    <mergeCell ref="G216:H216"/>
    <mergeCell ref="I216:K216"/>
    <mergeCell ref="A217:B217"/>
    <mergeCell ref="C217:E217"/>
    <mergeCell ref="G217:H217"/>
    <mergeCell ref="I217:K217"/>
    <mergeCell ref="L5:L6"/>
    <mergeCell ref="I1:L1"/>
    <mergeCell ref="A2:L2"/>
    <mergeCell ref="A3:K3"/>
    <mergeCell ref="A4:K4"/>
    <mergeCell ref="A223:H223"/>
    <mergeCell ref="I223:K223"/>
    <mergeCell ref="A224:K224"/>
    <mergeCell ref="A222:B222"/>
    <mergeCell ref="C222:E222"/>
    <mergeCell ref="G222:H222"/>
    <mergeCell ref="I222:K222"/>
    <mergeCell ref="A220:B220"/>
    <mergeCell ref="C220:E220"/>
    <mergeCell ref="G220:H220"/>
    <mergeCell ref="I220:K220"/>
    <mergeCell ref="A221:B221"/>
    <mergeCell ref="C221:E221"/>
    <mergeCell ref="G221:H221"/>
    <mergeCell ref="I221:K221"/>
    <mergeCell ref="A218:B218"/>
    <mergeCell ref="C218:E218"/>
    <mergeCell ref="G218:H218"/>
    <mergeCell ref="I218:K218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cp:lastPrinted>2021-08-31T06:44:14Z</cp:lastPrinted>
  <dcterms:created xsi:type="dcterms:W3CDTF">2021-08-25T05:01:01Z</dcterms:created>
  <dcterms:modified xsi:type="dcterms:W3CDTF">2021-08-31T06:44:18Z</dcterms:modified>
</cp:coreProperties>
</file>