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4519"/>
</workbook>
</file>

<file path=xl/calcChain.xml><?xml version="1.0" encoding="utf-8"?>
<calcChain xmlns="http://schemas.openxmlformats.org/spreadsheetml/2006/main">
  <c r="K8" i="1"/>
  <c r="L8"/>
  <c r="N8"/>
  <c r="K9"/>
  <c r="L9"/>
  <c r="N9"/>
  <c r="K10"/>
  <c r="L10"/>
  <c r="N10"/>
  <c r="K11"/>
  <c r="L11"/>
  <c r="N11"/>
  <c r="K12"/>
  <c r="L12"/>
  <c r="N12"/>
  <c r="K13"/>
  <c r="L13"/>
  <c r="N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K20"/>
  <c r="L20"/>
  <c r="N20"/>
  <c r="K21"/>
  <c r="L21"/>
  <c r="N21"/>
  <c r="K22"/>
  <c r="L22"/>
  <c r="N22"/>
  <c r="K23"/>
  <c r="L23"/>
  <c r="N23"/>
  <c r="K24"/>
  <c r="L24"/>
  <c r="N24"/>
  <c r="K25"/>
  <c r="L25"/>
  <c r="N25"/>
  <c r="K26"/>
  <c r="L26"/>
  <c r="N26"/>
  <c r="K27"/>
  <c r="L27"/>
  <c r="N27"/>
  <c r="K28"/>
  <c r="L28"/>
  <c r="N28"/>
  <c r="K29"/>
  <c r="L29"/>
  <c r="N29"/>
  <c r="K30"/>
  <c r="L30"/>
  <c r="N30"/>
  <c r="K31"/>
  <c r="L31"/>
  <c r="N31"/>
  <c r="K32"/>
  <c r="L32"/>
  <c r="N32"/>
  <c r="K33"/>
  <c r="L33"/>
  <c r="N33"/>
  <c r="K34"/>
  <c r="L34"/>
  <c r="N34"/>
  <c r="K35"/>
  <c r="L35"/>
  <c r="N35"/>
  <c r="K36"/>
  <c r="L36"/>
  <c r="N36"/>
  <c r="K37"/>
  <c r="L37"/>
  <c r="N37"/>
  <c r="K38"/>
  <c r="L38"/>
  <c r="N38"/>
  <c r="K39"/>
  <c r="L39"/>
  <c r="N39"/>
  <c r="K40"/>
  <c r="L40"/>
  <c r="N40"/>
  <c r="K41"/>
  <c r="L41"/>
  <c r="N41"/>
  <c r="K42"/>
  <c r="L42"/>
  <c r="N42"/>
  <c r="K43"/>
  <c r="L43"/>
  <c r="N43"/>
  <c r="K44"/>
  <c r="L44"/>
  <c r="N44"/>
  <c r="K45"/>
  <c r="L45"/>
  <c r="N45"/>
  <c r="K46"/>
  <c r="L46"/>
  <c r="N46"/>
  <c r="K47"/>
  <c r="L47"/>
  <c r="N47"/>
  <c r="K48"/>
  <c r="L48"/>
  <c r="N48"/>
  <c r="K49"/>
  <c r="L49"/>
  <c r="N49"/>
  <c r="K50"/>
  <c r="L50"/>
  <c r="N50"/>
  <c r="K51"/>
  <c r="L51"/>
  <c r="N51"/>
  <c r="K52"/>
  <c r="L52"/>
  <c r="N52"/>
  <c r="K53"/>
  <c r="L53"/>
  <c r="N53"/>
  <c r="K54"/>
  <c r="L54"/>
  <c r="N54"/>
  <c r="K55"/>
  <c r="K56"/>
  <c r="K57"/>
  <c r="L57"/>
  <c r="N57"/>
  <c r="K58"/>
  <c r="L58"/>
  <c r="N58"/>
  <c r="K59"/>
  <c r="L59"/>
  <c r="N59"/>
  <c r="K60"/>
  <c r="L60"/>
  <c r="N60"/>
  <c r="K61"/>
  <c r="L61"/>
  <c r="N61"/>
  <c r="K62"/>
  <c r="L62"/>
  <c r="N62"/>
  <c r="K63"/>
  <c r="L63"/>
  <c r="N63"/>
  <c r="K64"/>
  <c r="L64"/>
  <c r="N64"/>
</calcChain>
</file>

<file path=xl/sharedStrings.xml><?xml version="1.0" encoding="utf-8"?>
<sst xmlns="http://schemas.openxmlformats.org/spreadsheetml/2006/main" count="131" uniqueCount="127">
  <si>
    <t/>
  </si>
  <si>
    <t>Код по Бюджетной классификации</t>
  </si>
  <si>
    <t>Наименование дохода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</si>
  <si>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</si>
  <si>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</si>
  <si>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</si>
  <si>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</si>
  <si>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</si>
  <si>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</si>
  <si>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</si>
  <si>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</si>
  <si>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</si>
  <si>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</si>
  <si>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</si>
  <si>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</si>
  <si>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</si>
  <si>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</si>
  <si>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</si>
  <si>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</si>
  <si>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</si>
  <si>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</si>
  <si>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</si>
  <si>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</si>
  <si>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</si>
  <si>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</si>
  <si>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</si>
  <si>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</si>
  <si>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</si>
  <si>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</si>
  <si>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</si>
  <si>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</si>
  <si>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</si>
  <si>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</si>
  <si>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</si>
  <si>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</si>
  <si>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</si>
  <si>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</si>
  <si>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</si>
  <si>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</si>
  <si>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</si>
  <si>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</si>
  <si>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</si>
  <si>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</si>
  <si>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</si>
  <si>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</si>
  <si>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</si>
  <si>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</si>
  <si>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</si>
  <si>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</si>
  <si>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</si>
  <si>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</si>
  <si>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</si>
  <si>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</si>
  <si>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</si>
  <si>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</si>
  <si>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</si>
  <si>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</si>
  <si>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</si>
  <si>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</si>
  <si>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</si>
  <si>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</si>
  <si>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</si>
  <si>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</si>
  <si>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</si>
  <si>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</si>
  <si>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>Доходная часть бюджета муниципального образования сельское поселение Мулымья на 2022 год                                                                                              и плановый период 2023-2024 года</t>
  </si>
  <si>
    <t>рублей</t>
  </si>
  <si>
    <t>2022 год</t>
  </si>
  <si>
    <t>2023 год</t>
  </si>
  <si>
    <t>2024 год</t>
  </si>
  <si>
    <t>000 10000000 00 0000 000</t>
  </si>
  <si>
    <t>000 10100000 00 0000 000</t>
  </si>
  <si>
    <t>000 10102000 01 0000 110</t>
  </si>
  <si>
    <t>000 10102010 01 0000 110</t>
  </si>
  <si>
    <t>000 10102020 01 0000 110</t>
  </si>
  <si>
    <t>000 10102030 01 0000 110</t>
  </si>
  <si>
    <t>000 10300000 00 0000 000</t>
  </si>
  <si>
    <t>000 10302000 01 0000 110</t>
  </si>
  <si>
    <t>000 10302230 01 0000 110</t>
  </si>
  <si>
    <t>000 10302231 01 0000 110</t>
  </si>
  <si>
    <t>000 10302240 01 0000 110</t>
  </si>
  <si>
    <t>000 10302241 01 0000 110</t>
  </si>
  <si>
    <t>000 10302250 01 0000 110</t>
  </si>
  <si>
    <t>000 10302251 01 0000 110</t>
  </si>
  <si>
    <t>000 10302260 01 0000 110</t>
  </si>
  <si>
    <t>000 10302261 01 0000 110</t>
  </si>
  <si>
    <t>000 10600000 00 0000 000</t>
  </si>
  <si>
    <t>000 10601000 00 0000 110</t>
  </si>
  <si>
    <t>000 10601030 10 0000 110</t>
  </si>
  <si>
    <t>000 10604000 02 0000 110</t>
  </si>
  <si>
    <t>000 10604011 02 0000 110</t>
  </si>
  <si>
    <t>000 10604012 02 0000 110</t>
  </si>
  <si>
    <t>000 10606000 00 0000 110</t>
  </si>
  <si>
    <t>000 10606030 00 0000 110</t>
  </si>
  <si>
    <t>000 10606033 10 0000 110</t>
  </si>
  <si>
    <t>000 10606040 00 0000 110</t>
  </si>
  <si>
    <t>000 10606043 10 0000 110</t>
  </si>
  <si>
    <t>000 10800000 00 0000 000</t>
  </si>
  <si>
    <t>000 10804000 01 0000 110</t>
  </si>
  <si>
    <t>000 10804020 01 0000 110</t>
  </si>
  <si>
    <t>000 11100000 00 0000 000</t>
  </si>
  <si>
    <t>000 11105000 00 0000 120</t>
  </si>
  <si>
    <t>000 11105030 00 0000 120</t>
  </si>
  <si>
    <t>000 11105035 10 0000 120</t>
  </si>
  <si>
    <t>000 11109000 00 0000 120</t>
  </si>
  <si>
    <t>000 11109040 00 0000 120</t>
  </si>
  <si>
    <t>000 11109045 10 0000 120</t>
  </si>
  <si>
    <t>000 11300000 00 0000 000</t>
  </si>
  <si>
    <t>000 11301000 00 0000 130</t>
  </si>
  <si>
    <t>000 11301990 00 0000 130</t>
  </si>
  <si>
    <t>000 11301995 10 0000 130</t>
  </si>
  <si>
    <t>000 20000000 00 0000 000</t>
  </si>
  <si>
    <t>000 20200000 00 0000 000</t>
  </si>
  <si>
    <t>000 20210000 00 0000 150</t>
  </si>
  <si>
    <t>000 20215001 00 0000 150</t>
  </si>
  <si>
    <t>000 20215001 10 0000 150</t>
  </si>
  <si>
    <t>000 20230000 00 0000 150</t>
  </si>
  <si>
    <t>000 20230024 00 0000 150</t>
  </si>
  <si>
    <t>000 20230024 10 0000 150</t>
  </si>
  <si>
    <t>000 20235118 00 0000 150</t>
  </si>
  <si>
    <t>000 20235118 10 0000 150</t>
  </si>
  <si>
    <t>000 20235930 00 0000 150</t>
  </si>
  <si>
    <t>000 20235930 10 0000 150</t>
  </si>
  <si>
    <t>000 20240000 00 0000 150</t>
  </si>
  <si>
    <t>000 20249999 00 0000 150</t>
  </si>
  <si>
    <t>000 20249999 10 0000 150</t>
  </si>
  <si>
    <t xml:space="preserve">Приложение №1                                             к решению Совета депутатов                      от   28.02.2022 года № 203  </t>
  </si>
</sst>
</file>

<file path=xl/styles.xml><?xml version="1.0" encoding="utf-8"?>
<styleSheet xmlns="http://schemas.openxmlformats.org/spreadsheetml/2006/main">
  <fonts count="8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64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right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65"/>
  <sheetViews>
    <sheetView tabSelected="1" workbookViewId="0">
      <selection activeCell="O3" sqref="O3"/>
    </sheetView>
  </sheetViews>
  <sheetFormatPr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0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  <col min="12" max="12" width="11.7109375" style="1" customWidth="1"/>
    <col min="13" max="13" width="3.7109375" style="1" customWidth="1"/>
    <col min="14" max="14" width="4.7109375" style="1" customWidth="1"/>
    <col min="15" max="15" width="10.7109375" style="1" customWidth="1"/>
  </cols>
  <sheetData>
    <row r="1" spans="1:15" ht="35.25" customHeight="1">
      <c r="L1" s="11" t="s">
        <v>126</v>
      </c>
      <c r="M1" s="11"/>
      <c r="N1" s="11"/>
      <c r="O1" s="11"/>
    </row>
    <row r="2" spans="1:15" ht="14.1" customHeight="1"/>
    <row r="3" spans="1:15" s="1" customFormat="1" ht="14.1" customHeight="1">
      <c r="A3" s="12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7"/>
    </row>
    <row r="4" spans="1:15" s="1" customFormat="1" ht="15.9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8"/>
    </row>
    <row r="5" spans="1:15" s="1" customFormat="1" ht="14.1" customHeight="1" thickBot="1">
      <c r="A5" s="14"/>
      <c r="B5" s="14"/>
      <c r="C5" s="14"/>
      <c r="D5" s="14"/>
      <c r="E5" s="14"/>
      <c r="F5" s="14"/>
      <c r="G5" s="14"/>
      <c r="H5" s="9"/>
      <c r="I5" s="2"/>
      <c r="J5" s="10"/>
      <c r="K5" s="10"/>
      <c r="L5" s="10"/>
      <c r="M5" s="10"/>
      <c r="N5" s="15" t="s">
        <v>66</v>
      </c>
      <c r="O5" s="15"/>
    </row>
    <row r="6" spans="1:15" s="1" customFormat="1" ht="35.1" customHeight="1">
      <c r="A6" s="29" t="s">
        <v>1</v>
      </c>
      <c r="B6" s="29"/>
      <c r="C6" s="29"/>
      <c r="D6" s="29"/>
      <c r="E6" s="29"/>
      <c r="F6" s="30" t="s">
        <v>2</v>
      </c>
      <c r="G6" s="30"/>
      <c r="H6" s="30"/>
      <c r="I6" s="30"/>
      <c r="J6" s="30"/>
      <c r="K6" s="3" t="s">
        <v>67</v>
      </c>
      <c r="L6" s="30" t="s">
        <v>68</v>
      </c>
      <c r="M6" s="30"/>
      <c r="N6" s="31" t="s">
        <v>69</v>
      </c>
      <c r="O6" s="31"/>
    </row>
    <row r="7" spans="1:15" s="1" customFormat="1" ht="12.95" customHeight="1" thickBot="1">
      <c r="A7" s="32" t="s">
        <v>3</v>
      </c>
      <c r="B7" s="32"/>
      <c r="C7" s="32"/>
      <c r="D7" s="32"/>
      <c r="E7" s="32"/>
      <c r="F7" s="33" t="s">
        <v>4</v>
      </c>
      <c r="G7" s="33"/>
      <c r="H7" s="33"/>
      <c r="I7" s="33"/>
      <c r="J7" s="33"/>
      <c r="K7" s="4" t="s">
        <v>5</v>
      </c>
      <c r="L7" s="33" t="s">
        <v>6</v>
      </c>
      <c r="M7" s="33"/>
      <c r="N7" s="34" t="s">
        <v>7</v>
      </c>
      <c r="O7" s="34"/>
    </row>
    <row r="8" spans="1:15" s="1" customFormat="1" ht="14.1" customHeight="1">
      <c r="A8" s="20" t="s">
        <v>70</v>
      </c>
      <c r="B8" s="20"/>
      <c r="C8" s="20"/>
      <c r="D8" s="20"/>
      <c r="E8" s="20"/>
      <c r="F8" s="22" t="s">
        <v>8</v>
      </c>
      <c r="G8" s="22"/>
      <c r="H8" s="22"/>
      <c r="I8" s="22"/>
      <c r="J8" s="22"/>
      <c r="K8" s="5">
        <f>11842590</f>
        <v>11842590</v>
      </c>
      <c r="L8" s="23">
        <f>12103640</f>
        <v>12103640</v>
      </c>
      <c r="M8" s="23"/>
      <c r="N8" s="24">
        <f>12113640</f>
        <v>12113640</v>
      </c>
      <c r="O8" s="24"/>
    </row>
    <row r="9" spans="1:15" s="1" customFormat="1" ht="14.1" customHeight="1">
      <c r="A9" s="20" t="s">
        <v>71</v>
      </c>
      <c r="B9" s="20"/>
      <c r="C9" s="20"/>
      <c r="D9" s="20"/>
      <c r="E9" s="20"/>
      <c r="F9" s="22" t="s">
        <v>9</v>
      </c>
      <c r="G9" s="22"/>
      <c r="H9" s="22"/>
      <c r="I9" s="22"/>
      <c r="J9" s="22"/>
      <c r="K9" s="5">
        <f>6224000</f>
        <v>6224000</v>
      </c>
      <c r="L9" s="23">
        <f>6244000</f>
        <v>6244000</v>
      </c>
      <c r="M9" s="23"/>
      <c r="N9" s="24">
        <f>6254000</f>
        <v>6254000</v>
      </c>
      <c r="O9" s="24"/>
    </row>
    <row r="10" spans="1:15" s="1" customFormat="1" ht="14.1" customHeight="1">
      <c r="A10" s="20" t="s">
        <v>72</v>
      </c>
      <c r="B10" s="20"/>
      <c r="C10" s="20"/>
      <c r="D10" s="20"/>
      <c r="E10" s="20"/>
      <c r="F10" s="22" t="s">
        <v>10</v>
      </c>
      <c r="G10" s="22"/>
      <c r="H10" s="22"/>
      <c r="I10" s="22"/>
      <c r="J10" s="22"/>
      <c r="K10" s="5">
        <f>6224000</f>
        <v>6224000</v>
      </c>
      <c r="L10" s="23">
        <f>6244000</f>
        <v>6244000</v>
      </c>
      <c r="M10" s="23"/>
      <c r="N10" s="24">
        <f>6254000</f>
        <v>6254000</v>
      </c>
      <c r="O10" s="24"/>
    </row>
    <row r="11" spans="1:15" s="1" customFormat="1" ht="45" customHeight="1">
      <c r="A11" s="20" t="s">
        <v>73</v>
      </c>
      <c r="B11" s="20"/>
      <c r="C11" s="20"/>
      <c r="D11" s="20"/>
      <c r="E11" s="20"/>
      <c r="F11" s="22" t="s">
        <v>11</v>
      </c>
      <c r="G11" s="22"/>
      <c r="H11" s="22"/>
      <c r="I11" s="22"/>
      <c r="J11" s="22"/>
      <c r="K11" s="5">
        <f>6210000</f>
        <v>6210000</v>
      </c>
      <c r="L11" s="23">
        <f>6230000</f>
        <v>6230000</v>
      </c>
      <c r="M11" s="23"/>
      <c r="N11" s="24">
        <f>6240000</f>
        <v>6240000</v>
      </c>
      <c r="O11" s="24"/>
    </row>
    <row r="12" spans="1:15" s="1" customFormat="1" ht="66" customHeight="1">
      <c r="A12" s="20" t="s">
        <v>74</v>
      </c>
      <c r="B12" s="20"/>
      <c r="C12" s="20"/>
      <c r="D12" s="20"/>
      <c r="E12" s="20"/>
      <c r="F12" s="22" t="s">
        <v>12</v>
      </c>
      <c r="G12" s="22"/>
      <c r="H12" s="22"/>
      <c r="I12" s="22"/>
      <c r="J12" s="22"/>
      <c r="K12" s="5">
        <f>4000</f>
        <v>4000</v>
      </c>
      <c r="L12" s="23">
        <f>4000</f>
        <v>4000</v>
      </c>
      <c r="M12" s="23"/>
      <c r="N12" s="24">
        <f>4000</f>
        <v>4000</v>
      </c>
      <c r="O12" s="24"/>
    </row>
    <row r="13" spans="1:15" s="1" customFormat="1" ht="24" customHeight="1">
      <c r="A13" s="20" t="s">
        <v>75</v>
      </c>
      <c r="B13" s="20"/>
      <c r="C13" s="20"/>
      <c r="D13" s="20"/>
      <c r="E13" s="20"/>
      <c r="F13" s="22" t="s">
        <v>13</v>
      </c>
      <c r="G13" s="22"/>
      <c r="H13" s="22"/>
      <c r="I13" s="22"/>
      <c r="J13" s="22"/>
      <c r="K13" s="5">
        <f>10000</f>
        <v>10000</v>
      </c>
      <c r="L13" s="23">
        <f>10000</f>
        <v>10000</v>
      </c>
      <c r="M13" s="23"/>
      <c r="N13" s="24">
        <f>10000</f>
        <v>10000</v>
      </c>
      <c r="O13" s="24"/>
    </row>
    <row r="14" spans="1:15" s="1" customFormat="1" ht="24" customHeight="1">
      <c r="A14" s="20" t="s">
        <v>76</v>
      </c>
      <c r="B14" s="20"/>
      <c r="C14" s="20"/>
      <c r="D14" s="20"/>
      <c r="E14" s="20"/>
      <c r="F14" s="22" t="s">
        <v>14</v>
      </c>
      <c r="G14" s="22"/>
      <c r="H14" s="22"/>
      <c r="I14" s="22"/>
      <c r="J14" s="22"/>
      <c r="K14" s="5">
        <f>4527590</f>
        <v>4527590</v>
      </c>
      <c r="L14" s="23">
        <f>4768640</f>
        <v>4768640</v>
      </c>
      <c r="M14" s="23"/>
      <c r="N14" s="24">
        <f>4768640</f>
        <v>4768640</v>
      </c>
      <c r="O14" s="24"/>
    </row>
    <row r="15" spans="1:15" s="1" customFormat="1" ht="24" customHeight="1">
      <c r="A15" s="20" t="s">
        <v>77</v>
      </c>
      <c r="B15" s="20"/>
      <c r="C15" s="20"/>
      <c r="D15" s="20"/>
      <c r="E15" s="20"/>
      <c r="F15" s="22" t="s">
        <v>15</v>
      </c>
      <c r="G15" s="22"/>
      <c r="H15" s="22"/>
      <c r="I15" s="22"/>
      <c r="J15" s="22"/>
      <c r="K15" s="5">
        <f>4527590</f>
        <v>4527590</v>
      </c>
      <c r="L15" s="23">
        <f>4768640</f>
        <v>4768640</v>
      </c>
      <c r="M15" s="23"/>
      <c r="N15" s="24">
        <f>4768640</f>
        <v>4768640</v>
      </c>
      <c r="O15" s="24"/>
    </row>
    <row r="16" spans="1:15" s="1" customFormat="1" ht="45" customHeight="1">
      <c r="A16" s="20" t="s">
        <v>78</v>
      </c>
      <c r="B16" s="20"/>
      <c r="C16" s="20"/>
      <c r="D16" s="20"/>
      <c r="E16" s="20"/>
      <c r="F16" s="22" t="s">
        <v>16</v>
      </c>
      <c r="G16" s="22"/>
      <c r="H16" s="22"/>
      <c r="I16" s="22"/>
      <c r="J16" s="22"/>
      <c r="K16" s="5">
        <f>2081420</f>
        <v>2081420</v>
      </c>
      <c r="L16" s="23">
        <f>2207800</f>
        <v>2207800</v>
      </c>
      <c r="M16" s="23"/>
      <c r="N16" s="24">
        <f>2207800</f>
        <v>2207800</v>
      </c>
      <c r="O16" s="24"/>
    </row>
    <row r="17" spans="1:15" s="1" customFormat="1" ht="66" customHeight="1">
      <c r="A17" s="20" t="s">
        <v>79</v>
      </c>
      <c r="B17" s="20"/>
      <c r="C17" s="20"/>
      <c r="D17" s="20"/>
      <c r="E17" s="20"/>
      <c r="F17" s="22" t="s">
        <v>17</v>
      </c>
      <c r="G17" s="22"/>
      <c r="H17" s="22"/>
      <c r="I17" s="22"/>
      <c r="J17" s="22"/>
      <c r="K17" s="5">
        <f>2081420</f>
        <v>2081420</v>
      </c>
      <c r="L17" s="23">
        <f>2207800</f>
        <v>2207800</v>
      </c>
      <c r="M17" s="23"/>
      <c r="N17" s="24">
        <f>2207800</f>
        <v>2207800</v>
      </c>
      <c r="O17" s="24"/>
    </row>
    <row r="18" spans="1:15" s="1" customFormat="1" ht="45" customHeight="1">
      <c r="A18" s="20" t="s">
        <v>80</v>
      </c>
      <c r="B18" s="20"/>
      <c r="C18" s="20"/>
      <c r="D18" s="20"/>
      <c r="E18" s="20"/>
      <c r="F18" s="22" t="s">
        <v>18</v>
      </c>
      <c r="G18" s="22"/>
      <c r="H18" s="22"/>
      <c r="I18" s="22"/>
      <c r="J18" s="22"/>
      <c r="K18" s="5">
        <f>11740</f>
        <v>11740</v>
      </c>
      <c r="L18" s="23">
        <f>12330</f>
        <v>12330</v>
      </c>
      <c r="M18" s="23"/>
      <c r="N18" s="24">
        <f>12330</f>
        <v>12330</v>
      </c>
      <c r="O18" s="24"/>
    </row>
    <row r="19" spans="1:15" s="1" customFormat="1" ht="66" customHeight="1">
      <c r="A19" s="20" t="s">
        <v>81</v>
      </c>
      <c r="B19" s="20"/>
      <c r="C19" s="20"/>
      <c r="D19" s="20"/>
      <c r="E19" s="20"/>
      <c r="F19" s="22" t="s">
        <v>19</v>
      </c>
      <c r="G19" s="22"/>
      <c r="H19" s="22"/>
      <c r="I19" s="22"/>
      <c r="J19" s="22"/>
      <c r="K19" s="5">
        <f>11740</f>
        <v>11740</v>
      </c>
      <c r="L19" s="23">
        <f>12330</f>
        <v>12330</v>
      </c>
      <c r="M19" s="23"/>
      <c r="N19" s="24">
        <f>12330</f>
        <v>12330</v>
      </c>
      <c r="O19" s="24"/>
    </row>
    <row r="20" spans="1:15" s="1" customFormat="1" ht="45" customHeight="1">
      <c r="A20" s="20" t="s">
        <v>82</v>
      </c>
      <c r="B20" s="20"/>
      <c r="C20" s="20"/>
      <c r="D20" s="20"/>
      <c r="E20" s="20"/>
      <c r="F20" s="22" t="s">
        <v>20</v>
      </c>
      <c r="G20" s="22"/>
      <c r="H20" s="22"/>
      <c r="I20" s="22"/>
      <c r="J20" s="22"/>
      <c r="K20" s="5">
        <f>2730930</f>
        <v>2730930</v>
      </c>
      <c r="L20" s="23">
        <f>2887460</f>
        <v>2887460</v>
      </c>
      <c r="M20" s="23"/>
      <c r="N20" s="24">
        <f>2887460</f>
        <v>2887460</v>
      </c>
      <c r="O20" s="24"/>
    </row>
    <row r="21" spans="1:15" s="1" customFormat="1" ht="66" customHeight="1">
      <c r="A21" s="20" t="s">
        <v>83</v>
      </c>
      <c r="B21" s="20"/>
      <c r="C21" s="20"/>
      <c r="D21" s="20"/>
      <c r="E21" s="20"/>
      <c r="F21" s="22" t="s">
        <v>21</v>
      </c>
      <c r="G21" s="22"/>
      <c r="H21" s="22"/>
      <c r="I21" s="22"/>
      <c r="J21" s="22"/>
      <c r="K21" s="5">
        <f>2730930</f>
        <v>2730930</v>
      </c>
      <c r="L21" s="23">
        <f>2887460</f>
        <v>2887460</v>
      </c>
      <c r="M21" s="23"/>
      <c r="N21" s="24">
        <f>2887460</f>
        <v>2887460</v>
      </c>
      <c r="O21" s="24"/>
    </row>
    <row r="22" spans="1:15" s="1" customFormat="1" ht="45" customHeight="1">
      <c r="A22" s="20" t="s">
        <v>84</v>
      </c>
      <c r="B22" s="20"/>
      <c r="C22" s="20"/>
      <c r="D22" s="20"/>
      <c r="E22" s="20"/>
      <c r="F22" s="22" t="s">
        <v>22</v>
      </c>
      <c r="G22" s="22"/>
      <c r="H22" s="22"/>
      <c r="I22" s="22"/>
      <c r="J22" s="22"/>
      <c r="K22" s="5">
        <f>-296500</f>
        <v>-296500</v>
      </c>
      <c r="L22" s="23">
        <f>-338950</f>
        <v>-338950</v>
      </c>
      <c r="M22" s="23"/>
      <c r="N22" s="24">
        <f>-338950</f>
        <v>-338950</v>
      </c>
      <c r="O22" s="24"/>
    </row>
    <row r="23" spans="1:15" s="1" customFormat="1" ht="66" customHeight="1">
      <c r="A23" s="20" t="s">
        <v>85</v>
      </c>
      <c r="B23" s="20"/>
      <c r="C23" s="20"/>
      <c r="D23" s="20"/>
      <c r="E23" s="20"/>
      <c r="F23" s="22" t="s">
        <v>23</v>
      </c>
      <c r="G23" s="22"/>
      <c r="H23" s="22"/>
      <c r="I23" s="22"/>
      <c r="J23" s="22"/>
      <c r="K23" s="5">
        <f>-296500</f>
        <v>-296500</v>
      </c>
      <c r="L23" s="23">
        <f>-338950</f>
        <v>-338950</v>
      </c>
      <c r="M23" s="23"/>
      <c r="N23" s="24">
        <f>-338950</f>
        <v>-338950</v>
      </c>
      <c r="O23" s="24"/>
    </row>
    <row r="24" spans="1:15" s="1" customFormat="1" ht="14.1" customHeight="1">
      <c r="A24" s="20" t="s">
        <v>86</v>
      </c>
      <c r="B24" s="20"/>
      <c r="C24" s="20"/>
      <c r="D24" s="20"/>
      <c r="E24" s="20"/>
      <c r="F24" s="22" t="s">
        <v>24</v>
      </c>
      <c r="G24" s="22"/>
      <c r="H24" s="22"/>
      <c r="I24" s="22"/>
      <c r="J24" s="22"/>
      <c r="K24" s="5">
        <f>521000</f>
        <v>521000</v>
      </c>
      <c r="L24" s="23">
        <f>521000</f>
        <v>521000</v>
      </c>
      <c r="M24" s="23"/>
      <c r="N24" s="24">
        <f>521000</f>
        <v>521000</v>
      </c>
      <c r="O24" s="24"/>
    </row>
    <row r="25" spans="1:15" s="1" customFormat="1" ht="14.1" customHeight="1">
      <c r="A25" s="20" t="s">
        <v>87</v>
      </c>
      <c r="B25" s="20"/>
      <c r="C25" s="20"/>
      <c r="D25" s="20"/>
      <c r="E25" s="20"/>
      <c r="F25" s="22" t="s">
        <v>25</v>
      </c>
      <c r="G25" s="22"/>
      <c r="H25" s="22"/>
      <c r="I25" s="22"/>
      <c r="J25" s="22"/>
      <c r="K25" s="5">
        <f>230000</f>
        <v>230000</v>
      </c>
      <c r="L25" s="23">
        <f>230000</f>
        <v>230000</v>
      </c>
      <c r="M25" s="23"/>
      <c r="N25" s="24">
        <f>230000</f>
        <v>230000</v>
      </c>
      <c r="O25" s="24"/>
    </row>
    <row r="26" spans="1:15" s="1" customFormat="1" ht="24" customHeight="1">
      <c r="A26" s="20" t="s">
        <v>88</v>
      </c>
      <c r="B26" s="20"/>
      <c r="C26" s="20"/>
      <c r="D26" s="20"/>
      <c r="E26" s="20"/>
      <c r="F26" s="22" t="s">
        <v>26</v>
      </c>
      <c r="G26" s="22"/>
      <c r="H26" s="22"/>
      <c r="I26" s="22"/>
      <c r="J26" s="22"/>
      <c r="K26" s="5">
        <f>230000</f>
        <v>230000</v>
      </c>
      <c r="L26" s="23">
        <f>230000</f>
        <v>230000</v>
      </c>
      <c r="M26" s="23"/>
      <c r="N26" s="24">
        <f>230000</f>
        <v>230000</v>
      </c>
      <c r="O26" s="24"/>
    </row>
    <row r="27" spans="1:15" s="1" customFormat="1" ht="14.1" customHeight="1">
      <c r="A27" s="20" t="s">
        <v>89</v>
      </c>
      <c r="B27" s="20"/>
      <c r="C27" s="20"/>
      <c r="D27" s="20"/>
      <c r="E27" s="20"/>
      <c r="F27" s="22" t="s">
        <v>27</v>
      </c>
      <c r="G27" s="22"/>
      <c r="H27" s="22"/>
      <c r="I27" s="22"/>
      <c r="J27" s="22"/>
      <c r="K27" s="5">
        <f>76000</f>
        <v>76000</v>
      </c>
      <c r="L27" s="23">
        <f>76000</f>
        <v>76000</v>
      </c>
      <c r="M27" s="23"/>
      <c r="N27" s="24">
        <f>76000</f>
        <v>76000</v>
      </c>
      <c r="O27" s="24"/>
    </row>
    <row r="28" spans="1:15" s="1" customFormat="1" ht="14.1" customHeight="1">
      <c r="A28" s="20" t="s">
        <v>90</v>
      </c>
      <c r="B28" s="20"/>
      <c r="C28" s="20"/>
      <c r="D28" s="20"/>
      <c r="E28" s="20"/>
      <c r="F28" s="22" t="s">
        <v>28</v>
      </c>
      <c r="G28" s="22"/>
      <c r="H28" s="22"/>
      <c r="I28" s="22"/>
      <c r="J28" s="22"/>
      <c r="K28" s="5">
        <f>16000</f>
        <v>16000</v>
      </c>
      <c r="L28" s="23">
        <f>16000</f>
        <v>16000</v>
      </c>
      <c r="M28" s="23"/>
      <c r="N28" s="24">
        <f>16000</f>
        <v>16000</v>
      </c>
      <c r="O28" s="24"/>
    </row>
    <row r="29" spans="1:15" s="1" customFormat="1" ht="14.1" customHeight="1">
      <c r="A29" s="20" t="s">
        <v>91</v>
      </c>
      <c r="B29" s="20"/>
      <c r="C29" s="20"/>
      <c r="D29" s="20"/>
      <c r="E29" s="20"/>
      <c r="F29" s="22" t="s">
        <v>29</v>
      </c>
      <c r="G29" s="22"/>
      <c r="H29" s="22"/>
      <c r="I29" s="22"/>
      <c r="J29" s="22"/>
      <c r="K29" s="5">
        <f>60000</f>
        <v>60000</v>
      </c>
      <c r="L29" s="23">
        <f>60000</f>
        <v>60000</v>
      </c>
      <c r="M29" s="23"/>
      <c r="N29" s="24">
        <f>60000</f>
        <v>60000</v>
      </c>
      <c r="O29" s="24"/>
    </row>
    <row r="30" spans="1:15" s="1" customFormat="1" ht="14.1" customHeight="1">
      <c r="A30" s="20" t="s">
        <v>92</v>
      </c>
      <c r="B30" s="20"/>
      <c r="C30" s="20"/>
      <c r="D30" s="20"/>
      <c r="E30" s="20"/>
      <c r="F30" s="22" t="s">
        <v>30</v>
      </c>
      <c r="G30" s="22"/>
      <c r="H30" s="22"/>
      <c r="I30" s="22"/>
      <c r="J30" s="22"/>
      <c r="K30" s="5">
        <f>215000</f>
        <v>215000</v>
      </c>
      <c r="L30" s="23">
        <f>215000</f>
        <v>215000</v>
      </c>
      <c r="M30" s="23"/>
      <c r="N30" s="24">
        <f>215000</f>
        <v>215000</v>
      </c>
      <c r="O30" s="24"/>
    </row>
    <row r="31" spans="1:15" s="1" customFormat="1" ht="14.1" customHeight="1">
      <c r="A31" s="20" t="s">
        <v>93</v>
      </c>
      <c r="B31" s="20"/>
      <c r="C31" s="20"/>
      <c r="D31" s="20"/>
      <c r="E31" s="20"/>
      <c r="F31" s="22" t="s">
        <v>31</v>
      </c>
      <c r="G31" s="22"/>
      <c r="H31" s="22"/>
      <c r="I31" s="22"/>
      <c r="J31" s="22"/>
      <c r="K31" s="5">
        <f>130000</f>
        <v>130000</v>
      </c>
      <c r="L31" s="23">
        <f>130000</f>
        <v>130000</v>
      </c>
      <c r="M31" s="23"/>
      <c r="N31" s="24">
        <f>130000</f>
        <v>130000</v>
      </c>
      <c r="O31" s="24"/>
    </row>
    <row r="32" spans="1:15" s="1" customFormat="1" ht="24" customHeight="1">
      <c r="A32" s="20" t="s">
        <v>94</v>
      </c>
      <c r="B32" s="20"/>
      <c r="C32" s="20"/>
      <c r="D32" s="20"/>
      <c r="E32" s="20"/>
      <c r="F32" s="22" t="s">
        <v>32</v>
      </c>
      <c r="G32" s="22"/>
      <c r="H32" s="22"/>
      <c r="I32" s="22"/>
      <c r="J32" s="22"/>
      <c r="K32" s="5">
        <f>130000</f>
        <v>130000</v>
      </c>
      <c r="L32" s="23">
        <f>130000</f>
        <v>130000</v>
      </c>
      <c r="M32" s="23"/>
      <c r="N32" s="24">
        <f>130000</f>
        <v>130000</v>
      </c>
      <c r="O32" s="24"/>
    </row>
    <row r="33" spans="1:15" s="1" customFormat="1" ht="14.1" customHeight="1">
      <c r="A33" s="20" t="s">
        <v>95</v>
      </c>
      <c r="B33" s="20"/>
      <c r="C33" s="20"/>
      <c r="D33" s="20"/>
      <c r="E33" s="20"/>
      <c r="F33" s="22" t="s">
        <v>33</v>
      </c>
      <c r="G33" s="22"/>
      <c r="H33" s="22"/>
      <c r="I33" s="22"/>
      <c r="J33" s="22"/>
      <c r="K33" s="5">
        <f>85000</f>
        <v>85000</v>
      </c>
      <c r="L33" s="23">
        <f>85000</f>
        <v>85000</v>
      </c>
      <c r="M33" s="23"/>
      <c r="N33" s="24">
        <f>85000</f>
        <v>85000</v>
      </c>
      <c r="O33" s="24"/>
    </row>
    <row r="34" spans="1:15" s="1" customFormat="1" ht="24" customHeight="1">
      <c r="A34" s="20" t="s">
        <v>96</v>
      </c>
      <c r="B34" s="20"/>
      <c r="C34" s="20"/>
      <c r="D34" s="20"/>
      <c r="E34" s="20"/>
      <c r="F34" s="22" t="s">
        <v>34</v>
      </c>
      <c r="G34" s="22"/>
      <c r="H34" s="22"/>
      <c r="I34" s="22"/>
      <c r="J34" s="22"/>
      <c r="K34" s="5">
        <f>85000</f>
        <v>85000</v>
      </c>
      <c r="L34" s="23">
        <f>85000</f>
        <v>85000</v>
      </c>
      <c r="M34" s="23"/>
      <c r="N34" s="24">
        <f>85000</f>
        <v>85000</v>
      </c>
      <c r="O34" s="24"/>
    </row>
    <row r="35" spans="1:15" s="1" customFormat="1" ht="14.1" customHeight="1">
      <c r="A35" s="20" t="s">
        <v>97</v>
      </c>
      <c r="B35" s="20"/>
      <c r="C35" s="20"/>
      <c r="D35" s="20"/>
      <c r="E35" s="20"/>
      <c r="F35" s="22" t="s">
        <v>35</v>
      </c>
      <c r="G35" s="22"/>
      <c r="H35" s="22"/>
      <c r="I35" s="22"/>
      <c r="J35" s="22"/>
      <c r="K35" s="5">
        <f t="shared" ref="K35:L37" si="0">20000</f>
        <v>20000</v>
      </c>
      <c r="L35" s="23">
        <f t="shared" si="0"/>
        <v>20000</v>
      </c>
      <c r="M35" s="23"/>
      <c r="N35" s="24">
        <f>20000</f>
        <v>20000</v>
      </c>
      <c r="O35" s="24"/>
    </row>
    <row r="36" spans="1:15" s="1" customFormat="1" ht="24" customHeight="1">
      <c r="A36" s="20" t="s">
        <v>98</v>
      </c>
      <c r="B36" s="20"/>
      <c r="C36" s="20"/>
      <c r="D36" s="20"/>
      <c r="E36" s="20"/>
      <c r="F36" s="22" t="s">
        <v>36</v>
      </c>
      <c r="G36" s="22"/>
      <c r="H36" s="22"/>
      <c r="I36" s="22"/>
      <c r="J36" s="22"/>
      <c r="K36" s="5">
        <f t="shared" si="0"/>
        <v>20000</v>
      </c>
      <c r="L36" s="23">
        <f t="shared" si="0"/>
        <v>20000</v>
      </c>
      <c r="M36" s="23"/>
      <c r="N36" s="24">
        <f>20000</f>
        <v>20000</v>
      </c>
      <c r="O36" s="24"/>
    </row>
    <row r="37" spans="1:15" s="1" customFormat="1" ht="45" customHeight="1">
      <c r="A37" s="20" t="s">
        <v>99</v>
      </c>
      <c r="B37" s="20"/>
      <c r="C37" s="20"/>
      <c r="D37" s="20"/>
      <c r="E37" s="20"/>
      <c r="F37" s="22" t="s">
        <v>37</v>
      </c>
      <c r="G37" s="22"/>
      <c r="H37" s="22"/>
      <c r="I37" s="22"/>
      <c r="J37" s="22"/>
      <c r="K37" s="5">
        <f t="shared" si="0"/>
        <v>20000</v>
      </c>
      <c r="L37" s="23">
        <f t="shared" si="0"/>
        <v>20000</v>
      </c>
      <c r="M37" s="23"/>
      <c r="N37" s="24">
        <f>20000</f>
        <v>20000</v>
      </c>
      <c r="O37" s="24"/>
    </row>
    <row r="38" spans="1:15" s="1" customFormat="1" ht="24" customHeight="1">
      <c r="A38" s="20" t="s">
        <v>100</v>
      </c>
      <c r="B38" s="20"/>
      <c r="C38" s="20"/>
      <c r="D38" s="20"/>
      <c r="E38" s="20"/>
      <c r="F38" s="22" t="s">
        <v>38</v>
      </c>
      <c r="G38" s="22"/>
      <c r="H38" s="22"/>
      <c r="I38" s="22"/>
      <c r="J38" s="22"/>
      <c r="K38" s="5">
        <f>500000</f>
        <v>500000</v>
      </c>
      <c r="L38" s="23">
        <f>500000</f>
        <v>500000</v>
      </c>
      <c r="M38" s="23"/>
      <c r="N38" s="24">
        <f>500000</f>
        <v>500000</v>
      </c>
      <c r="O38" s="24"/>
    </row>
    <row r="39" spans="1:15" s="1" customFormat="1" ht="45" customHeight="1">
      <c r="A39" s="20" t="s">
        <v>101</v>
      </c>
      <c r="B39" s="20"/>
      <c r="C39" s="20"/>
      <c r="D39" s="20"/>
      <c r="E39" s="20"/>
      <c r="F39" s="22" t="s">
        <v>39</v>
      </c>
      <c r="G39" s="22"/>
      <c r="H39" s="22"/>
      <c r="I39" s="22"/>
      <c r="J39" s="22"/>
      <c r="K39" s="5">
        <f t="shared" ref="K39:L41" si="1">150000</f>
        <v>150000</v>
      </c>
      <c r="L39" s="23">
        <f t="shared" si="1"/>
        <v>150000</v>
      </c>
      <c r="M39" s="23"/>
      <c r="N39" s="24">
        <f>150000</f>
        <v>150000</v>
      </c>
      <c r="O39" s="24"/>
    </row>
    <row r="40" spans="1:15" s="1" customFormat="1" ht="45" customHeight="1">
      <c r="A40" s="20" t="s">
        <v>102</v>
      </c>
      <c r="B40" s="20"/>
      <c r="C40" s="20"/>
      <c r="D40" s="20"/>
      <c r="E40" s="20"/>
      <c r="F40" s="22" t="s">
        <v>40</v>
      </c>
      <c r="G40" s="22"/>
      <c r="H40" s="22"/>
      <c r="I40" s="22"/>
      <c r="J40" s="22"/>
      <c r="K40" s="5">
        <f t="shared" si="1"/>
        <v>150000</v>
      </c>
      <c r="L40" s="23">
        <f t="shared" si="1"/>
        <v>150000</v>
      </c>
      <c r="M40" s="23"/>
      <c r="N40" s="24">
        <f>150000</f>
        <v>150000</v>
      </c>
      <c r="O40" s="24"/>
    </row>
    <row r="41" spans="1:15" s="1" customFormat="1" ht="33.950000000000003" customHeight="1">
      <c r="A41" s="20" t="s">
        <v>103</v>
      </c>
      <c r="B41" s="20"/>
      <c r="C41" s="20"/>
      <c r="D41" s="20"/>
      <c r="E41" s="20"/>
      <c r="F41" s="22" t="s">
        <v>41</v>
      </c>
      <c r="G41" s="22"/>
      <c r="H41" s="22"/>
      <c r="I41" s="22"/>
      <c r="J41" s="22"/>
      <c r="K41" s="5">
        <f t="shared" si="1"/>
        <v>150000</v>
      </c>
      <c r="L41" s="23">
        <f t="shared" si="1"/>
        <v>150000</v>
      </c>
      <c r="M41" s="23"/>
      <c r="N41" s="24">
        <f>150000</f>
        <v>150000</v>
      </c>
      <c r="O41" s="24"/>
    </row>
    <row r="42" spans="1:15" s="1" customFormat="1" ht="45" customHeight="1">
      <c r="A42" s="20" t="s">
        <v>104</v>
      </c>
      <c r="B42" s="20"/>
      <c r="C42" s="20"/>
      <c r="D42" s="20"/>
      <c r="E42" s="20"/>
      <c r="F42" s="22" t="s">
        <v>42</v>
      </c>
      <c r="G42" s="22"/>
      <c r="H42" s="22"/>
      <c r="I42" s="22"/>
      <c r="J42" s="22"/>
      <c r="K42" s="5">
        <f t="shared" ref="K42:L44" si="2">350000</f>
        <v>350000</v>
      </c>
      <c r="L42" s="23">
        <f t="shared" si="2"/>
        <v>350000</v>
      </c>
      <c r="M42" s="23"/>
      <c r="N42" s="24">
        <f>350000</f>
        <v>350000</v>
      </c>
      <c r="O42" s="24"/>
    </row>
    <row r="43" spans="1:15" s="1" customFormat="1" ht="45" customHeight="1">
      <c r="A43" s="20" t="s">
        <v>105</v>
      </c>
      <c r="B43" s="20"/>
      <c r="C43" s="20"/>
      <c r="D43" s="20"/>
      <c r="E43" s="20"/>
      <c r="F43" s="22" t="s">
        <v>43</v>
      </c>
      <c r="G43" s="22"/>
      <c r="H43" s="22"/>
      <c r="I43" s="22"/>
      <c r="J43" s="22"/>
      <c r="K43" s="5">
        <f t="shared" si="2"/>
        <v>350000</v>
      </c>
      <c r="L43" s="23">
        <f t="shared" si="2"/>
        <v>350000</v>
      </c>
      <c r="M43" s="23"/>
      <c r="N43" s="24">
        <f>350000</f>
        <v>350000</v>
      </c>
      <c r="O43" s="24"/>
    </row>
    <row r="44" spans="1:15" s="1" customFormat="1" ht="45" customHeight="1">
      <c r="A44" s="20" t="s">
        <v>106</v>
      </c>
      <c r="B44" s="20"/>
      <c r="C44" s="20"/>
      <c r="D44" s="20"/>
      <c r="E44" s="20"/>
      <c r="F44" s="22" t="s">
        <v>44</v>
      </c>
      <c r="G44" s="22"/>
      <c r="H44" s="22"/>
      <c r="I44" s="22"/>
      <c r="J44" s="22"/>
      <c r="K44" s="5">
        <f t="shared" si="2"/>
        <v>350000</v>
      </c>
      <c r="L44" s="23">
        <f t="shared" si="2"/>
        <v>350000</v>
      </c>
      <c r="M44" s="23"/>
      <c r="N44" s="24">
        <f>350000</f>
        <v>350000</v>
      </c>
      <c r="O44" s="24"/>
    </row>
    <row r="45" spans="1:15" s="1" customFormat="1" ht="14.1" customHeight="1">
      <c r="A45" s="20" t="s">
        <v>107</v>
      </c>
      <c r="B45" s="20"/>
      <c r="C45" s="20"/>
      <c r="D45" s="20"/>
      <c r="E45" s="20"/>
      <c r="F45" s="22" t="s">
        <v>45</v>
      </c>
      <c r="G45" s="22"/>
      <c r="H45" s="22"/>
      <c r="I45" s="22"/>
      <c r="J45" s="22"/>
      <c r="K45" s="5">
        <f t="shared" ref="K45:L48" si="3">50000</f>
        <v>50000</v>
      </c>
      <c r="L45" s="23">
        <f t="shared" si="3"/>
        <v>50000</v>
      </c>
      <c r="M45" s="23"/>
      <c r="N45" s="24">
        <f>50000</f>
        <v>50000</v>
      </c>
      <c r="O45" s="24"/>
    </row>
    <row r="46" spans="1:15" s="1" customFormat="1" ht="14.1" customHeight="1">
      <c r="A46" s="20" t="s">
        <v>108</v>
      </c>
      <c r="B46" s="20"/>
      <c r="C46" s="20"/>
      <c r="D46" s="20"/>
      <c r="E46" s="20"/>
      <c r="F46" s="22" t="s">
        <v>46</v>
      </c>
      <c r="G46" s="22"/>
      <c r="H46" s="22"/>
      <c r="I46" s="22"/>
      <c r="J46" s="22"/>
      <c r="K46" s="5">
        <f t="shared" si="3"/>
        <v>50000</v>
      </c>
      <c r="L46" s="23">
        <f t="shared" si="3"/>
        <v>50000</v>
      </c>
      <c r="M46" s="23"/>
      <c r="N46" s="24">
        <f>50000</f>
        <v>50000</v>
      </c>
      <c r="O46" s="24"/>
    </row>
    <row r="47" spans="1:15" s="1" customFormat="1" ht="14.1" customHeight="1">
      <c r="A47" s="20" t="s">
        <v>109</v>
      </c>
      <c r="B47" s="20"/>
      <c r="C47" s="20"/>
      <c r="D47" s="20"/>
      <c r="E47" s="20"/>
      <c r="F47" s="22" t="s">
        <v>47</v>
      </c>
      <c r="G47" s="22"/>
      <c r="H47" s="22"/>
      <c r="I47" s="22"/>
      <c r="J47" s="22"/>
      <c r="K47" s="5">
        <f t="shared" si="3"/>
        <v>50000</v>
      </c>
      <c r="L47" s="23">
        <f t="shared" si="3"/>
        <v>50000</v>
      </c>
      <c r="M47" s="23"/>
      <c r="N47" s="24">
        <f>50000</f>
        <v>50000</v>
      </c>
      <c r="O47" s="24"/>
    </row>
    <row r="48" spans="1:15" s="1" customFormat="1" ht="24" customHeight="1">
      <c r="A48" s="20" t="s">
        <v>110</v>
      </c>
      <c r="B48" s="20"/>
      <c r="C48" s="20"/>
      <c r="D48" s="20"/>
      <c r="E48" s="20"/>
      <c r="F48" s="22" t="s">
        <v>48</v>
      </c>
      <c r="G48" s="22"/>
      <c r="H48" s="22"/>
      <c r="I48" s="22"/>
      <c r="J48" s="22"/>
      <c r="K48" s="5">
        <f t="shared" si="3"/>
        <v>50000</v>
      </c>
      <c r="L48" s="23">
        <f t="shared" si="3"/>
        <v>50000</v>
      </c>
      <c r="M48" s="23"/>
      <c r="N48" s="24">
        <f>50000</f>
        <v>50000</v>
      </c>
      <c r="O48" s="24"/>
    </row>
    <row r="49" spans="1:15" s="1" customFormat="1" ht="14.1" customHeight="1">
      <c r="A49" s="20" t="s">
        <v>111</v>
      </c>
      <c r="B49" s="20"/>
      <c r="C49" s="20"/>
      <c r="D49" s="20"/>
      <c r="E49" s="20"/>
      <c r="F49" s="22" t="s">
        <v>49</v>
      </c>
      <c r="G49" s="22"/>
      <c r="H49" s="22"/>
      <c r="I49" s="22"/>
      <c r="J49" s="22"/>
      <c r="K49" s="5">
        <f>39549310.18</f>
        <v>39549310.18</v>
      </c>
      <c r="L49" s="23">
        <f>34812222.48</f>
        <v>34812222.479999997</v>
      </c>
      <c r="M49" s="23"/>
      <c r="N49" s="24">
        <f>33480747.98</f>
        <v>33480747.98</v>
      </c>
      <c r="O49" s="24"/>
    </row>
    <row r="50" spans="1:15" s="1" customFormat="1" ht="24" customHeight="1">
      <c r="A50" s="20" t="s">
        <v>112</v>
      </c>
      <c r="B50" s="20"/>
      <c r="C50" s="20"/>
      <c r="D50" s="20"/>
      <c r="E50" s="20"/>
      <c r="F50" s="22" t="s">
        <v>50</v>
      </c>
      <c r="G50" s="22"/>
      <c r="H50" s="22"/>
      <c r="I50" s="22"/>
      <c r="J50" s="22"/>
      <c r="K50" s="5">
        <f>39549310.18</f>
        <v>39549310.18</v>
      </c>
      <c r="L50" s="23">
        <f>34812222.48</f>
        <v>34812222.479999997</v>
      </c>
      <c r="M50" s="23"/>
      <c r="N50" s="24">
        <f>33480747.98</f>
        <v>33480747.98</v>
      </c>
      <c r="O50" s="24"/>
    </row>
    <row r="51" spans="1:15" s="1" customFormat="1" ht="14.1" customHeight="1">
      <c r="A51" s="20" t="s">
        <v>113</v>
      </c>
      <c r="B51" s="20"/>
      <c r="C51" s="20"/>
      <c r="D51" s="20"/>
      <c r="E51" s="20"/>
      <c r="F51" s="22" t="s">
        <v>51</v>
      </c>
      <c r="G51" s="22"/>
      <c r="H51" s="22"/>
      <c r="I51" s="22"/>
      <c r="J51" s="22"/>
      <c r="K51" s="5">
        <f>32388607</f>
        <v>32388607</v>
      </c>
      <c r="L51" s="23">
        <f>32503001</f>
        <v>32503001</v>
      </c>
      <c r="M51" s="23"/>
      <c r="N51" s="24">
        <f>31969827</f>
        <v>31969827</v>
      </c>
      <c r="O51" s="24"/>
    </row>
    <row r="52" spans="1:15" s="1" customFormat="1" ht="14.1" customHeight="1">
      <c r="A52" s="20" t="s">
        <v>114</v>
      </c>
      <c r="B52" s="20"/>
      <c r="C52" s="20"/>
      <c r="D52" s="20"/>
      <c r="E52" s="20"/>
      <c r="F52" s="22" t="s">
        <v>52</v>
      </c>
      <c r="G52" s="22"/>
      <c r="H52" s="22"/>
      <c r="I52" s="22"/>
      <c r="J52" s="22"/>
      <c r="K52" s="5">
        <f>32388607</f>
        <v>32388607</v>
      </c>
      <c r="L52" s="23">
        <f>32503001</f>
        <v>32503001</v>
      </c>
      <c r="M52" s="23"/>
      <c r="N52" s="24">
        <f>31969827</f>
        <v>31969827</v>
      </c>
      <c r="O52" s="24"/>
    </row>
    <row r="53" spans="1:15" s="1" customFormat="1" ht="24" customHeight="1">
      <c r="A53" s="20" t="s">
        <v>115</v>
      </c>
      <c r="B53" s="20"/>
      <c r="C53" s="20"/>
      <c r="D53" s="20"/>
      <c r="E53" s="20"/>
      <c r="F53" s="22" t="s">
        <v>53</v>
      </c>
      <c r="G53" s="22"/>
      <c r="H53" s="22"/>
      <c r="I53" s="22"/>
      <c r="J53" s="22"/>
      <c r="K53" s="5">
        <f>32388607</f>
        <v>32388607</v>
      </c>
      <c r="L53" s="23">
        <f>32503001</f>
        <v>32503001</v>
      </c>
      <c r="M53" s="23"/>
      <c r="N53" s="24">
        <f>31969827</f>
        <v>31969827</v>
      </c>
      <c r="O53" s="24"/>
    </row>
    <row r="54" spans="1:15" s="1" customFormat="1" ht="14.1" customHeight="1">
      <c r="A54" s="20" t="s">
        <v>116</v>
      </c>
      <c r="B54" s="21"/>
      <c r="C54" s="21"/>
      <c r="D54" s="21"/>
      <c r="E54" s="21"/>
      <c r="F54" s="22" t="s">
        <v>54</v>
      </c>
      <c r="G54" s="22"/>
      <c r="H54" s="22"/>
      <c r="I54" s="22"/>
      <c r="J54" s="22"/>
      <c r="K54" s="5">
        <f>560847.35</f>
        <v>560847.35</v>
      </c>
      <c r="L54" s="23">
        <f>557873.48</f>
        <v>557873.48</v>
      </c>
      <c r="M54" s="23"/>
      <c r="N54" s="24">
        <f>575773.48</f>
        <v>575773.48</v>
      </c>
      <c r="O54" s="24"/>
    </row>
    <row r="55" spans="1:15" s="1" customFormat="1" ht="24" customHeight="1">
      <c r="A55" s="20" t="s">
        <v>117</v>
      </c>
      <c r="B55" s="21"/>
      <c r="C55" s="21"/>
      <c r="D55" s="21"/>
      <c r="E55" s="21"/>
      <c r="F55" s="22" t="s">
        <v>55</v>
      </c>
      <c r="G55" s="22"/>
      <c r="H55" s="22"/>
      <c r="I55" s="22"/>
      <c r="J55" s="22"/>
      <c r="K55" s="5">
        <f>19673.87</f>
        <v>19673.87</v>
      </c>
      <c r="L55" s="27" t="s">
        <v>0</v>
      </c>
      <c r="M55" s="27"/>
      <c r="N55" s="28" t="s">
        <v>0</v>
      </c>
      <c r="O55" s="28"/>
    </row>
    <row r="56" spans="1:15" s="1" customFormat="1" ht="24" customHeight="1">
      <c r="A56" s="20" t="s">
        <v>118</v>
      </c>
      <c r="B56" s="21"/>
      <c r="C56" s="21"/>
      <c r="D56" s="21"/>
      <c r="E56" s="21"/>
      <c r="F56" s="22" t="s">
        <v>56</v>
      </c>
      <c r="G56" s="22"/>
      <c r="H56" s="22"/>
      <c r="I56" s="22"/>
      <c r="J56" s="22"/>
      <c r="K56" s="5">
        <f>19673.87</f>
        <v>19673.87</v>
      </c>
      <c r="L56" s="27" t="s">
        <v>0</v>
      </c>
      <c r="M56" s="27"/>
      <c r="N56" s="28" t="s">
        <v>0</v>
      </c>
      <c r="O56" s="28"/>
    </row>
    <row r="57" spans="1:15" s="1" customFormat="1" ht="24" customHeight="1">
      <c r="A57" s="20" t="s">
        <v>119</v>
      </c>
      <c r="B57" s="21"/>
      <c r="C57" s="21"/>
      <c r="D57" s="21"/>
      <c r="E57" s="21"/>
      <c r="F57" s="22" t="s">
        <v>57</v>
      </c>
      <c r="G57" s="22"/>
      <c r="H57" s="22"/>
      <c r="I57" s="22"/>
      <c r="J57" s="22"/>
      <c r="K57" s="5">
        <f>493800</f>
        <v>493800</v>
      </c>
      <c r="L57" s="23">
        <f>510500</f>
        <v>510500</v>
      </c>
      <c r="M57" s="23"/>
      <c r="N57" s="24">
        <f>528400</f>
        <v>528400</v>
      </c>
      <c r="O57" s="24"/>
    </row>
    <row r="58" spans="1:15" s="1" customFormat="1" ht="33.950000000000003" customHeight="1">
      <c r="A58" s="20" t="s">
        <v>120</v>
      </c>
      <c r="B58" s="21"/>
      <c r="C58" s="21"/>
      <c r="D58" s="21"/>
      <c r="E58" s="21"/>
      <c r="F58" s="22" t="s">
        <v>58</v>
      </c>
      <c r="G58" s="22"/>
      <c r="H58" s="22"/>
      <c r="I58" s="22"/>
      <c r="J58" s="22"/>
      <c r="K58" s="5">
        <f>493800</f>
        <v>493800</v>
      </c>
      <c r="L58" s="23">
        <f>510500</f>
        <v>510500</v>
      </c>
      <c r="M58" s="23"/>
      <c r="N58" s="24">
        <f>528400</f>
        <v>528400</v>
      </c>
      <c r="O58" s="24"/>
    </row>
    <row r="59" spans="1:15" s="1" customFormat="1" ht="24" customHeight="1">
      <c r="A59" s="20" t="s">
        <v>121</v>
      </c>
      <c r="B59" s="21"/>
      <c r="C59" s="21"/>
      <c r="D59" s="21"/>
      <c r="E59" s="21"/>
      <c r="F59" s="22" t="s">
        <v>59</v>
      </c>
      <c r="G59" s="22"/>
      <c r="H59" s="22"/>
      <c r="I59" s="22"/>
      <c r="J59" s="22"/>
      <c r="K59" s="5">
        <f>47373.48</f>
        <v>47373.48</v>
      </c>
      <c r="L59" s="23">
        <f>47373.48</f>
        <v>47373.48</v>
      </c>
      <c r="M59" s="23"/>
      <c r="N59" s="24">
        <f>47373.48</f>
        <v>47373.48</v>
      </c>
      <c r="O59" s="24"/>
    </row>
    <row r="60" spans="1:15" s="1" customFormat="1" ht="24" customHeight="1">
      <c r="A60" s="20" t="s">
        <v>122</v>
      </c>
      <c r="B60" s="21"/>
      <c r="C60" s="21"/>
      <c r="D60" s="21"/>
      <c r="E60" s="21"/>
      <c r="F60" s="22" t="s">
        <v>60</v>
      </c>
      <c r="G60" s="22"/>
      <c r="H60" s="22"/>
      <c r="I60" s="22"/>
      <c r="J60" s="22"/>
      <c r="K60" s="5">
        <f>47373.48</f>
        <v>47373.48</v>
      </c>
      <c r="L60" s="23">
        <f>47373.48</f>
        <v>47373.48</v>
      </c>
      <c r="M60" s="23"/>
      <c r="N60" s="24">
        <f>47373.48</f>
        <v>47373.48</v>
      </c>
      <c r="O60" s="24"/>
    </row>
    <row r="61" spans="1:15" s="1" customFormat="1" ht="14.1" customHeight="1">
      <c r="A61" s="20" t="s">
        <v>123</v>
      </c>
      <c r="B61" s="21"/>
      <c r="C61" s="21"/>
      <c r="D61" s="21"/>
      <c r="E61" s="21"/>
      <c r="F61" s="22" t="s">
        <v>61</v>
      </c>
      <c r="G61" s="22"/>
      <c r="H61" s="22"/>
      <c r="I61" s="22"/>
      <c r="J61" s="22"/>
      <c r="K61" s="5">
        <f>6599855.83</f>
        <v>6599855.8300000001</v>
      </c>
      <c r="L61" s="23">
        <f>1751348</f>
        <v>1751348</v>
      </c>
      <c r="M61" s="23"/>
      <c r="N61" s="24">
        <f>935147.5</f>
        <v>935147.5</v>
      </c>
      <c r="O61" s="24"/>
    </row>
    <row r="62" spans="1:15" s="1" customFormat="1" ht="14.1" customHeight="1">
      <c r="A62" s="20" t="s">
        <v>124</v>
      </c>
      <c r="B62" s="21"/>
      <c r="C62" s="21"/>
      <c r="D62" s="21"/>
      <c r="E62" s="21"/>
      <c r="F62" s="22" t="s">
        <v>62</v>
      </c>
      <c r="G62" s="22"/>
      <c r="H62" s="22"/>
      <c r="I62" s="22"/>
      <c r="J62" s="22"/>
      <c r="K62" s="5">
        <f>6599855.83</f>
        <v>6599855.8300000001</v>
      </c>
      <c r="L62" s="23">
        <f>1751348</f>
        <v>1751348</v>
      </c>
      <c r="M62" s="23"/>
      <c r="N62" s="24">
        <f>935147.5</f>
        <v>935147.5</v>
      </c>
      <c r="O62" s="24"/>
    </row>
    <row r="63" spans="1:15" s="1" customFormat="1" ht="14.1" customHeight="1">
      <c r="A63" s="25" t="s">
        <v>125</v>
      </c>
      <c r="B63" s="26"/>
      <c r="C63" s="26"/>
      <c r="D63" s="26"/>
      <c r="E63" s="26"/>
      <c r="F63" s="22" t="s">
        <v>63</v>
      </c>
      <c r="G63" s="22"/>
      <c r="H63" s="22"/>
      <c r="I63" s="22"/>
      <c r="J63" s="22"/>
      <c r="K63" s="5">
        <f>6599855.83</f>
        <v>6599855.8300000001</v>
      </c>
      <c r="L63" s="23">
        <f>1751348</f>
        <v>1751348</v>
      </c>
      <c r="M63" s="23"/>
      <c r="N63" s="24">
        <f>935147.5</f>
        <v>935147.5</v>
      </c>
      <c r="O63" s="24"/>
    </row>
    <row r="64" spans="1:15" s="1" customFormat="1" ht="15" customHeight="1">
      <c r="A64" s="16" t="s">
        <v>64</v>
      </c>
      <c r="B64" s="16"/>
      <c r="C64" s="16"/>
      <c r="D64" s="16"/>
      <c r="E64" s="16"/>
      <c r="F64" s="16"/>
      <c r="G64" s="16"/>
      <c r="H64" s="16"/>
      <c r="I64" s="16"/>
      <c r="J64" s="16"/>
      <c r="K64" s="6">
        <f>51391900.18</f>
        <v>51391900.18</v>
      </c>
      <c r="L64" s="17">
        <f>46915862.48</f>
        <v>46915862.479999997</v>
      </c>
      <c r="M64" s="17"/>
      <c r="N64" s="18">
        <f>45594387.98</f>
        <v>45594387.979999997</v>
      </c>
      <c r="O64" s="18"/>
    </row>
    <row r="65" spans="1:15" s="1" customFormat="1" ht="15.95" customHeight="1">
      <c r="A65" s="19" t="s">
        <v>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</sheetData>
  <mergeCells count="240">
    <mergeCell ref="A6:E6"/>
    <mergeCell ref="F6:J6"/>
    <mergeCell ref="L6:M6"/>
    <mergeCell ref="N6:O6"/>
    <mergeCell ref="A7:E7"/>
    <mergeCell ref="F7:J7"/>
    <mergeCell ref="L7:M7"/>
    <mergeCell ref="N7:O7"/>
    <mergeCell ref="A10:E10"/>
    <mergeCell ref="F10:J10"/>
    <mergeCell ref="L10:M10"/>
    <mergeCell ref="N10:O10"/>
    <mergeCell ref="A11:E11"/>
    <mergeCell ref="F11:J11"/>
    <mergeCell ref="L11:M11"/>
    <mergeCell ref="N11:O11"/>
    <mergeCell ref="A8:E8"/>
    <mergeCell ref="F8:J8"/>
    <mergeCell ref="L8:M8"/>
    <mergeCell ref="N8:O8"/>
    <mergeCell ref="A9:E9"/>
    <mergeCell ref="F9:J9"/>
    <mergeCell ref="L9:M9"/>
    <mergeCell ref="N9:O9"/>
    <mergeCell ref="A14:E14"/>
    <mergeCell ref="F14:J14"/>
    <mergeCell ref="L14:M14"/>
    <mergeCell ref="N14:O14"/>
    <mergeCell ref="A15:E15"/>
    <mergeCell ref="F15:J15"/>
    <mergeCell ref="L15:M15"/>
    <mergeCell ref="N15:O15"/>
    <mergeCell ref="A12:E12"/>
    <mergeCell ref="F12:J12"/>
    <mergeCell ref="L12:M12"/>
    <mergeCell ref="N12:O12"/>
    <mergeCell ref="A13:E13"/>
    <mergeCell ref="F13:J13"/>
    <mergeCell ref="L13:M13"/>
    <mergeCell ref="N13:O13"/>
    <mergeCell ref="A18:E18"/>
    <mergeCell ref="F18:J18"/>
    <mergeCell ref="L18:M18"/>
    <mergeCell ref="N18:O18"/>
    <mergeCell ref="A19:E19"/>
    <mergeCell ref="F19:J19"/>
    <mergeCell ref="L19:M19"/>
    <mergeCell ref="N19:O19"/>
    <mergeCell ref="A16:E16"/>
    <mergeCell ref="F16:J16"/>
    <mergeCell ref="L16:M16"/>
    <mergeCell ref="N16:O16"/>
    <mergeCell ref="A17:E17"/>
    <mergeCell ref="F17:J17"/>
    <mergeCell ref="L17:M17"/>
    <mergeCell ref="N17:O17"/>
    <mergeCell ref="A22:E22"/>
    <mergeCell ref="F22:J22"/>
    <mergeCell ref="L22:M22"/>
    <mergeCell ref="N22:O22"/>
    <mergeCell ref="A23:E23"/>
    <mergeCell ref="F23:J23"/>
    <mergeCell ref="L23:M23"/>
    <mergeCell ref="N23:O23"/>
    <mergeCell ref="A20:E20"/>
    <mergeCell ref="F20:J20"/>
    <mergeCell ref="L20:M20"/>
    <mergeCell ref="N20:O20"/>
    <mergeCell ref="A21:E21"/>
    <mergeCell ref="F21:J21"/>
    <mergeCell ref="L21:M21"/>
    <mergeCell ref="N21:O21"/>
    <mergeCell ref="A26:E26"/>
    <mergeCell ref="F26:J26"/>
    <mergeCell ref="L26:M26"/>
    <mergeCell ref="N26:O26"/>
    <mergeCell ref="A27:E27"/>
    <mergeCell ref="F27:J27"/>
    <mergeCell ref="L27:M27"/>
    <mergeCell ref="N27:O27"/>
    <mergeCell ref="A24:E24"/>
    <mergeCell ref="F24:J24"/>
    <mergeCell ref="L24:M24"/>
    <mergeCell ref="N24:O24"/>
    <mergeCell ref="A25:E25"/>
    <mergeCell ref="F25:J25"/>
    <mergeCell ref="L25:M25"/>
    <mergeCell ref="N25:O25"/>
    <mergeCell ref="A30:E30"/>
    <mergeCell ref="F30:J30"/>
    <mergeCell ref="L30:M30"/>
    <mergeCell ref="N30:O30"/>
    <mergeCell ref="A31:E31"/>
    <mergeCell ref="F31:J31"/>
    <mergeCell ref="L31:M31"/>
    <mergeCell ref="N31:O31"/>
    <mergeCell ref="A28:E28"/>
    <mergeCell ref="F28:J28"/>
    <mergeCell ref="L28:M28"/>
    <mergeCell ref="N28:O28"/>
    <mergeCell ref="A29:E29"/>
    <mergeCell ref="F29:J29"/>
    <mergeCell ref="L29:M29"/>
    <mergeCell ref="N29:O29"/>
    <mergeCell ref="A34:E34"/>
    <mergeCell ref="F34:J34"/>
    <mergeCell ref="L34:M34"/>
    <mergeCell ref="N34:O34"/>
    <mergeCell ref="A35:E35"/>
    <mergeCell ref="F35:J35"/>
    <mergeCell ref="L35:M35"/>
    <mergeCell ref="N35:O35"/>
    <mergeCell ref="A32:E32"/>
    <mergeCell ref="F32:J32"/>
    <mergeCell ref="L32:M32"/>
    <mergeCell ref="N32:O32"/>
    <mergeCell ref="A33:E33"/>
    <mergeCell ref="F33:J33"/>
    <mergeCell ref="L33:M33"/>
    <mergeCell ref="N33:O33"/>
    <mergeCell ref="A38:E38"/>
    <mergeCell ref="F38:J38"/>
    <mergeCell ref="L38:M38"/>
    <mergeCell ref="N38:O38"/>
    <mergeCell ref="A39:E39"/>
    <mergeCell ref="F39:J39"/>
    <mergeCell ref="L39:M39"/>
    <mergeCell ref="N39:O39"/>
    <mergeCell ref="A36:E36"/>
    <mergeCell ref="F36:J36"/>
    <mergeCell ref="L36:M36"/>
    <mergeCell ref="N36:O36"/>
    <mergeCell ref="A37:E37"/>
    <mergeCell ref="F37:J37"/>
    <mergeCell ref="L37:M37"/>
    <mergeCell ref="N37:O37"/>
    <mergeCell ref="A42:E42"/>
    <mergeCell ref="F42:J42"/>
    <mergeCell ref="L42:M42"/>
    <mergeCell ref="N42:O42"/>
    <mergeCell ref="A43:E43"/>
    <mergeCell ref="F43:J43"/>
    <mergeCell ref="L43:M43"/>
    <mergeCell ref="N43:O43"/>
    <mergeCell ref="A40:E40"/>
    <mergeCell ref="F40:J40"/>
    <mergeCell ref="L40:M40"/>
    <mergeCell ref="N40:O40"/>
    <mergeCell ref="A41:E41"/>
    <mergeCell ref="F41:J41"/>
    <mergeCell ref="L41:M41"/>
    <mergeCell ref="N41:O41"/>
    <mergeCell ref="A46:E46"/>
    <mergeCell ref="F46:J46"/>
    <mergeCell ref="L46:M46"/>
    <mergeCell ref="N46:O46"/>
    <mergeCell ref="A47:E47"/>
    <mergeCell ref="F47:J47"/>
    <mergeCell ref="L47:M47"/>
    <mergeCell ref="N47:O47"/>
    <mergeCell ref="A44:E44"/>
    <mergeCell ref="F44:J44"/>
    <mergeCell ref="L44:M44"/>
    <mergeCell ref="N44:O44"/>
    <mergeCell ref="A45:E45"/>
    <mergeCell ref="F45:J45"/>
    <mergeCell ref="L45:M45"/>
    <mergeCell ref="N45:O45"/>
    <mergeCell ref="A50:E50"/>
    <mergeCell ref="F50:J50"/>
    <mergeCell ref="L50:M50"/>
    <mergeCell ref="N50:O50"/>
    <mergeCell ref="A51:E51"/>
    <mergeCell ref="F51:J51"/>
    <mergeCell ref="L51:M51"/>
    <mergeCell ref="N51:O51"/>
    <mergeCell ref="A48:E48"/>
    <mergeCell ref="F48:J48"/>
    <mergeCell ref="L48:M48"/>
    <mergeCell ref="N48:O48"/>
    <mergeCell ref="A49:E49"/>
    <mergeCell ref="F49:J49"/>
    <mergeCell ref="L49:M49"/>
    <mergeCell ref="N49:O49"/>
    <mergeCell ref="A54:E54"/>
    <mergeCell ref="F54:J54"/>
    <mergeCell ref="L54:M54"/>
    <mergeCell ref="N54:O54"/>
    <mergeCell ref="A55:E55"/>
    <mergeCell ref="F55:J55"/>
    <mergeCell ref="L55:M55"/>
    <mergeCell ref="N55:O55"/>
    <mergeCell ref="A52:E52"/>
    <mergeCell ref="F52:J52"/>
    <mergeCell ref="L52:M52"/>
    <mergeCell ref="N52:O52"/>
    <mergeCell ref="A53:E53"/>
    <mergeCell ref="F53:J53"/>
    <mergeCell ref="L53:M53"/>
    <mergeCell ref="N53:O53"/>
    <mergeCell ref="A58:E58"/>
    <mergeCell ref="F58:J58"/>
    <mergeCell ref="L58:M58"/>
    <mergeCell ref="N58:O58"/>
    <mergeCell ref="A59:E59"/>
    <mergeCell ref="F59:J59"/>
    <mergeCell ref="L59:M59"/>
    <mergeCell ref="N59:O59"/>
    <mergeCell ref="A56:E56"/>
    <mergeCell ref="F56:J56"/>
    <mergeCell ref="L56:M56"/>
    <mergeCell ref="N56:O56"/>
    <mergeCell ref="A57:E57"/>
    <mergeCell ref="F57:J57"/>
    <mergeCell ref="L57:M57"/>
    <mergeCell ref="N57:O57"/>
    <mergeCell ref="L1:O1"/>
    <mergeCell ref="A3:N4"/>
    <mergeCell ref="A5:G5"/>
    <mergeCell ref="N5:O5"/>
    <mergeCell ref="A64:J64"/>
    <mergeCell ref="L64:M64"/>
    <mergeCell ref="N64:O64"/>
    <mergeCell ref="A65:O65"/>
    <mergeCell ref="A62:E62"/>
    <mergeCell ref="F62:J62"/>
    <mergeCell ref="L62:M62"/>
    <mergeCell ref="N62:O62"/>
    <mergeCell ref="A63:E63"/>
    <mergeCell ref="F63:J63"/>
    <mergeCell ref="L63:M63"/>
    <mergeCell ref="N63:O63"/>
    <mergeCell ref="A60:E60"/>
    <mergeCell ref="F60:J60"/>
    <mergeCell ref="L60:M60"/>
    <mergeCell ref="N60:O60"/>
    <mergeCell ref="A61:E61"/>
    <mergeCell ref="F61:J61"/>
    <mergeCell ref="L61:M61"/>
    <mergeCell ref="N61:O61"/>
  </mergeCells>
  <pageMargins left="0.39370078740157483" right="0" top="0.59055118110236215" bottom="0" header="0.5" footer="0.5"/>
  <pageSetup paperSize="9" firstPageNumber="4294967295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2022-02-28T08:12:24Z</cp:lastPrinted>
  <dcterms:created xsi:type="dcterms:W3CDTF">2022-02-24T03:47:38Z</dcterms:created>
  <dcterms:modified xsi:type="dcterms:W3CDTF">2022-02-28T08:12:55Z</dcterms:modified>
</cp:coreProperties>
</file>