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K161" i="1"/>
  <c r="K160"/>
  <c r="M170"/>
  <c r="M171"/>
  <c r="M172"/>
  <c r="M173"/>
  <c r="M174"/>
  <c r="M175"/>
  <c r="M176"/>
  <c r="M177"/>
  <c r="M178"/>
  <c r="M179"/>
  <c r="M169"/>
  <c r="M162"/>
  <c r="M131" s="1"/>
  <c r="M103"/>
  <c r="M95"/>
  <c r="M96"/>
  <c r="M97"/>
  <c r="M98"/>
  <c r="M99"/>
  <c r="M100"/>
  <c r="M101"/>
  <c r="M102"/>
  <c r="M104"/>
  <c r="M105"/>
  <c r="M106"/>
  <c r="M107"/>
  <c r="M108"/>
  <c r="M109"/>
  <c r="M110"/>
  <c r="M111"/>
  <c r="M112"/>
  <c r="M113"/>
  <c r="M114"/>
  <c r="M115"/>
  <c r="M116"/>
  <c r="M94"/>
  <c r="M265" l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</calcChain>
</file>

<file path=xl/sharedStrings.xml><?xml version="1.0" encoding="utf-8"?>
<sst xmlns="http://schemas.openxmlformats.org/spreadsheetml/2006/main" count="1309" uniqueCount="250">
  <si>
    <t/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</si>
  <si>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</si>
  <si>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</si>
  <si>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</si>
  <si>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</si>
  <si>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</si>
  <si>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</si>
  <si>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1</t>
  </si>
  <si>
    <t>2</t>
  </si>
  <si>
    <t>3</t>
  </si>
  <si>
    <t>4</t>
  </si>
  <si>
    <t>5</t>
  </si>
  <si>
    <t>6</t>
  </si>
  <si>
    <t>Администрации городских и сельских поселений</t>
  </si>
  <si>
    <t>650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</si>
  <si>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</si>
  <si>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</si>
  <si>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</si>
  <si>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</si>
  <si>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</si>
  <si>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</si>
  <si>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</si>
  <si>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</si>
  <si>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</si>
  <si>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</si>
  <si>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</si>
  <si>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</si>
  <si>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</si>
  <si>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</si>
  <si>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</si>
  <si>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</si>
  <si>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</si>
  <si>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</si>
  <si>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</si>
  <si>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</si>
  <si>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0700102040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</si>
  <si>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</si>
  <si>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</si>
  <si>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обеспечение функций органов местного самоуправления</t>
  </si>
  <si>
    <t>0700502040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</si>
  <si>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</si>
  <si>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</si>
  <si>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</si>
  <si>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</si>
  <si>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</si>
  <si>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0107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</si>
  <si>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</si>
  <si>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</si>
  <si>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 - техническое обеспечение подготовки и проведения выборов (голосований)</t>
  </si>
  <si>
    <t>0700679990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</si>
  <si>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</si>
  <si>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</si>
  <si>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</si>
  <si>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</si>
  <si>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</si>
  <si>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0111</t>
  </si>
  <si>
    <t>Непрограммные расходы</t>
  </si>
  <si>
    <t>6000000000</t>
  </si>
  <si>
    <t>Резервные фонды муниципального образования</t>
  </si>
  <si>
    <t>6000007050</t>
  </si>
  <si>
    <t>Резервные средства</t>
  </si>
  <si>
    <t>870</t>
  </si>
  <si>
    <t>Другие общегосударственные вопросы</t>
  </si>
  <si>
    <t>0113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</si>
  <si>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</si>
  <si>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</si>
  <si>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</si>
  <si>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</si>
  <si>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Иные выплаты персоналу государственных (муниципальных) органов, за исключением фонда оплаты труда</t>
  </si>
  <si>
    <t>122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</si>
  <si>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</si>
  <si>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</si>
  <si>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</si>
  <si>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</si>
  <si>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</si>
  <si>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</si>
  <si>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</si>
  <si>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</si>
  <si>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</si>
  <si>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</si>
  <si>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</si>
  <si>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</si>
  <si>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</si>
  <si>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</si>
  <si>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</si>
  <si>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</si>
  <si>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</si>
  <si>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</si>
  <si>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</si>
  <si>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</si>
  <si>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</si>
  <si>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</si>
  <si>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</si>
  <si>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</si>
  <si>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</si>
  <si>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</si>
  <si>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</si>
  <si>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</si>
  <si>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</si>
  <si>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</si>
  <si>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</si>
  <si>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</si>
  <si>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</si>
  <si>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</si>
  <si>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</si>
  <si>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</si>
  <si>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Иные выплаты персоналу учреждений, за исключением фонда оплаты труда</t>
  </si>
  <si>
    <t>0800200590</t>
  </si>
  <si>
    <t>112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</si>
  <si>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</si>
  <si>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</si>
  <si>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</si>
  <si>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</si>
  <si>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</si>
  <si>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</si>
  <si>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Закупка товаров, работ и услуг в сфере информационно-коммуникационных технологий</t>
  </si>
  <si>
    <t>242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</si>
  <si>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</si>
  <si>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</si>
  <si>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</si>
  <si>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</si>
  <si>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</si>
  <si>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</si>
  <si>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</si>
  <si>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</si>
  <si>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</si>
  <si>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</si>
  <si>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</si>
  <si>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</si>
  <si>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</si>
  <si>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</si>
  <si>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</si>
  <si>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</si>
  <si>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</si>
  <si>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</si>
  <si>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</si>
  <si>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</si>
  <si>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</si>
  <si>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</si>
  <si>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</si>
  <si>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</si>
  <si>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</si>
  <si>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</si>
  <si>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Иные выплаты государственных (муниципальных) органов привлекаемым лицам</t>
  </si>
  <si>
    <t>123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</si>
  <si>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</si>
  <si>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</si>
  <si>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</si>
  <si>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</si>
  <si>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</si>
  <si>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</si>
  <si>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</si>
  <si>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</si>
  <si>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</si>
  <si>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организацию трудозанятости подростков</t>
  </si>
  <si>
    <t>0500270145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</si>
  <si>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</si>
  <si>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</si>
  <si>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</si>
  <si>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</si>
  <si>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Софинансирование расходов на реализацию мероприятий по содействию трудоустройству граждан</t>
  </si>
  <si>
    <t>0800305060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</si>
  <si>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</si>
  <si>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</si>
  <si>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</si>
  <si>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Сельское хозяйство и рыболовство</t>
  </si>
  <si>
    <t>0405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</si>
  <si>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</si>
  <si>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</si>
  <si>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</si>
  <si>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</si>
  <si>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(местный бюджет)</t>
  </si>
  <si>
    <t>0200274200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</si>
  <si>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</si>
  <si>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</si>
  <si>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Субвенции бюджетам на выполнение передаваемых полномочий субъектов РФ</t>
  </si>
  <si>
    <t>0700184200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</si>
  <si>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</si>
  <si>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</si>
  <si>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</si>
  <si>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</si>
  <si>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</si>
  <si>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</si>
  <si>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</si>
  <si>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</si>
  <si>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</si>
  <si>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</si>
  <si>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</si>
  <si>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</si>
  <si>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</si>
  <si>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0410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</si>
  <si>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</si>
  <si>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</si>
  <si>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</si>
  <si>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</si>
  <si>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</si>
  <si>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</si>
  <si>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</si>
  <si>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</si>
  <si>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</si>
  <si>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«Ремонт муниципальных жилых помещений»</t>
  </si>
  <si>
    <t>0900100000</t>
  </si>
  <si>
    <t>0900102400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</si>
  <si>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</si>
  <si>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</si>
  <si>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</si>
  <si>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</si>
  <si>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</si>
  <si>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</si>
  <si>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Расходы в части иных межбюджетных трансфертов за счет средств резервного фонда Правительства Ханты-Мансийского автономного округа - Югры  </t>
  </si>
  <si>
    <t>0700985150</t>
  </si>
  <si>
    <t>ОБРАЗОВАНИЕ</t>
  </si>
  <si>
    <t>0700</t>
  </si>
  <si>
    <t>Молодежная политика</t>
  </si>
  <si>
    <t>0707</t>
  </si>
  <si>
    <t>Расходы по обеспечению переданных полномочий</t>
  </si>
  <si>
    <t>0700500540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</si>
  <si>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</si>
  <si>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</si>
  <si>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</si>
  <si>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</si>
  <si>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</si>
  <si>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</si>
  <si>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</si>
  <si>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</si>
  <si>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</si>
  <si>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</si>
  <si>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</si>
  <si>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</si>
  <si>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</si>
  <si>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СОЦИАЛЬНАЯ ПОЛИТИКА</t>
  </si>
  <si>
    <t>1000</t>
  </si>
  <si>
    <t>Пенсионное обеспечение</t>
  </si>
  <si>
    <t>1001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</si>
  <si>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</si>
  <si>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</si>
  <si>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</si>
  <si>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</si>
  <si>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</si>
  <si>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</si>
  <si>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</si>
  <si>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</si>
  <si>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</si>
  <si>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</si>
  <si>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Итого</t>
  </si>
  <si>
    <t>Ведомственная структура расходов бюджета муниципального образования сельское поселение Мулымья на 2023 год</t>
  </si>
  <si>
    <t>рублей</t>
  </si>
  <si>
    <t>2023 год</t>
  </si>
  <si>
    <t>В том числе субвенции</t>
  </si>
  <si>
    <t>Приложение №4                                             к решению Совета депутатов от 28.12.2023 года № 23</t>
  </si>
</sst>
</file>

<file path=xl/styles.xml><?xml version="1.0" encoding="utf-8"?>
<styleSheet xmlns="http://schemas.openxmlformats.org/spreadsheetml/2006/main">
  <fonts count="9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sz val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NumberFormat="1"/>
    <xf numFmtId="2" fontId="4" fillId="0" borderId="0" xfId="0" applyNumberFormat="1" applyFont="1" applyAlignment="1">
      <alignment wrapText="1"/>
    </xf>
    <xf numFmtId="0" fontId="8" fillId="0" borderId="0" xfId="0" applyNumberFormat="1" applyFont="1"/>
    <xf numFmtId="0" fontId="4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Border="1"/>
    <xf numFmtId="0" fontId="7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/>
    <xf numFmtId="4" fontId="4" fillId="0" borderId="1" xfId="0" applyNumberFormat="1" applyFont="1" applyBorder="1"/>
    <xf numFmtId="0" fontId="7" fillId="2" borderId="1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7" fillId="2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2" fontId="5" fillId="0" borderId="0" xfId="0" applyNumberFormat="1" applyFont="1" applyAlignment="1">
      <alignment horizontal="right" wrapText="1"/>
    </xf>
    <xf numFmtId="0" fontId="6" fillId="2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270"/>
  <sheetViews>
    <sheetView tabSelected="1" topLeftCell="A259" workbookViewId="0">
      <selection activeCell="I10" sqref="I10:J10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3" style="1" customWidth="1"/>
    <col min="6" max="6" width="7.7109375" style="1" customWidth="1"/>
    <col min="7" max="7" width="9.7109375" style="1" customWidth="1"/>
    <col min="8" max="8" width="0.140625" style="1" customWidth="1"/>
    <col min="9" max="9" width="1.85546875" style="1" customWidth="1"/>
    <col min="10" max="10" width="2.7109375" style="1" customWidth="1"/>
    <col min="11" max="11" width="4.85546875" style="1" customWidth="1"/>
    <col min="12" max="12" width="7.5703125" style="1" customWidth="1"/>
    <col min="13" max="13" width="11.42578125" customWidth="1"/>
  </cols>
  <sheetData>
    <row r="1" spans="1:13" s="1" customFormat="1" ht="32.1" customHeight="1">
      <c r="J1" s="2"/>
      <c r="K1" s="22" t="s">
        <v>249</v>
      </c>
      <c r="L1" s="22"/>
      <c r="M1" s="22"/>
    </row>
    <row r="2" spans="1:13" s="1" customFormat="1" ht="67.5" customHeight="1">
      <c r="A2" s="23" t="s">
        <v>245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15" customHeight="1">
      <c r="M3"/>
    </row>
    <row r="4" spans="1:13" s="1" customFormat="1" ht="15.95" customHeight="1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3" t="s">
        <v>246</v>
      </c>
    </row>
    <row r="5" spans="1:13" s="1" customFormat="1" ht="14.1" customHeight="1">
      <c r="A5" s="27" t="s">
        <v>1</v>
      </c>
      <c r="B5" s="27"/>
      <c r="C5" s="27" t="s">
        <v>2</v>
      </c>
      <c r="D5" s="27"/>
      <c r="E5" s="27"/>
      <c r="F5" s="27"/>
      <c r="G5" s="27"/>
      <c r="H5" s="27"/>
      <c r="I5" s="27"/>
      <c r="J5" s="27"/>
      <c r="K5" s="25" t="s">
        <v>247</v>
      </c>
      <c r="L5" s="25"/>
      <c r="M5" s="28" t="s">
        <v>248</v>
      </c>
    </row>
    <row r="6" spans="1:13" s="1" customFormat="1" ht="24" customHeight="1">
      <c r="A6" s="27"/>
      <c r="B6" s="27"/>
      <c r="C6" s="27" t="s">
        <v>3</v>
      </c>
      <c r="D6" s="27"/>
      <c r="E6" s="27"/>
      <c r="F6" s="5" t="s">
        <v>4</v>
      </c>
      <c r="G6" s="27" t="s">
        <v>5</v>
      </c>
      <c r="H6" s="27"/>
      <c r="I6" s="27" t="s">
        <v>6</v>
      </c>
      <c r="J6" s="27"/>
      <c r="K6" s="25"/>
      <c r="L6" s="25"/>
      <c r="M6" s="28"/>
    </row>
    <row r="7" spans="1:13" s="1" customFormat="1" ht="14.1" customHeight="1">
      <c r="A7" s="26" t="s">
        <v>7</v>
      </c>
      <c r="B7" s="26"/>
      <c r="C7" s="26" t="s">
        <v>8</v>
      </c>
      <c r="D7" s="26"/>
      <c r="E7" s="26"/>
      <c r="F7" s="6" t="s">
        <v>9</v>
      </c>
      <c r="G7" s="26" t="s">
        <v>10</v>
      </c>
      <c r="H7" s="26"/>
      <c r="I7" s="26" t="s">
        <v>11</v>
      </c>
      <c r="J7" s="26"/>
      <c r="K7" s="12" t="s">
        <v>12</v>
      </c>
      <c r="L7" s="12"/>
      <c r="M7" s="4">
        <v>7</v>
      </c>
    </row>
    <row r="8" spans="1:13" s="1" customFormat="1" ht="14.1" customHeight="1">
      <c r="A8" s="19" t="s">
        <v>13</v>
      </c>
      <c r="B8" s="19"/>
      <c r="C8" s="20" t="s">
        <v>14</v>
      </c>
      <c r="D8" s="20"/>
      <c r="E8" s="20"/>
      <c r="F8" s="7" t="s">
        <v>0</v>
      </c>
      <c r="G8" s="20" t="s">
        <v>0</v>
      </c>
      <c r="H8" s="20"/>
      <c r="I8" s="20" t="s">
        <v>0</v>
      </c>
      <c r="J8" s="20"/>
      <c r="K8" s="21">
        <f>64588088.35</f>
        <v>64588088.350000001</v>
      </c>
      <c r="L8" s="21"/>
      <c r="M8" s="8"/>
    </row>
    <row r="9" spans="1:13" s="1" customFormat="1" ht="14.1" customHeight="1">
      <c r="A9" s="19" t="s">
        <v>15</v>
      </c>
      <c r="B9" s="19"/>
      <c r="C9" s="20" t="s">
        <v>14</v>
      </c>
      <c r="D9" s="20"/>
      <c r="E9" s="20"/>
      <c r="F9" s="7" t="s">
        <v>16</v>
      </c>
      <c r="G9" s="20" t="s">
        <v>0</v>
      </c>
      <c r="H9" s="20"/>
      <c r="I9" s="20" t="s">
        <v>0</v>
      </c>
      <c r="J9" s="20"/>
      <c r="K9" s="21">
        <f>35371784.47</f>
        <v>35371784.469999999</v>
      </c>
      <c r="L9" s="21"/>
      <c r="M9" s="8"/>
    </row>
    <row r="10" spans="1:13" s="1" customFormat="1" ht="33.950000000000003" customHeight="1">
      <c r="A10" s="19" t="s">
        <v>17</v>
      </c>
      <c r="B10" s="19"/>
      <c r="C10" s="20" t="s">
        <v>14</v>
      </c>
      <c r="D10" s="20"/>
      <c r="E10" s="20"/>
      <c r="F10" s="7" t="s">
        <v>18</v>
      </c>
      <c r="G10" s="20" t="s">
        <v>0</v>
      </c>
      <c r="H10" s="20"/>
      <c r="I10" s="20" t="s">
        <v>0</v>
      </c>
      <c r="J10" s="20"/>
      <c r="K10" s="21">
        <f t="shared" ref="K10:K15" si="0">2069982.16</f>
        <v>2069982.16</v>
      </c>
      <c r="L10" s="21"/>
      <c r="M10" s="8"/>
    </row>
    <row r="11" spans="1:13" s="1" customFormat="1" ht="33.950000000000003" customHeight="1">
      <c r="A11" s="19" t="s">
        <v>19</v>
      </c>
      <c r="B11" s="19"/>
      <c r="C11" s="20" t="s">
        <v>14</v>
      </c>
      <c r="D11" s="20"/>
      <c r="E11" s="20"/>
      <c r="F11" s="7" t="s">
        <v>18</v>
      </c>
      <c r="G11" s="20" t="s">
        <v>20</v>
      </c>
      <c r="H11" s="20"/>
      <c r="I11" s="20" t="s">
        <v>0</v>
      </c>
      <c r="J11" s="20"/>
      <c r="K11" s="21">
        <f t="shared" si="0"/>
        <v>2069982.16</v>
      </c>
      <c r="L11" s="21"/>
      <c r="M11" s="8"/>
    </row>
    <row r="12" spans="1:13" s="1" customFormat="1" ht="45" customHeight="1">
      <c r="A12" s="19" t="s">
        <v>21</v>
      </c>
      <c r="B12" s="19"/>
      <c r="C12" s="20" t="s">
        <v>14</v>
      </c>
      <c r="D12" s="20"/>
      <c r="E12" s="20"/>
      <c r="F12" s="7" t="s">
        <v>18</v>
      </c>
      <c r="G12" s="20" t="s">
        <v>22</v>
      </c>
      <c r="H12" s="20"/>
      <c r="I12" s="20" t="s">
        <v>0</v>
      </c>
      <c r="J12" s="20"/>
      <c r="K12" s="21">
        <f t="shared" si="0"/>
        <v>2069982.16</v>
      </c>
      <c r="L12" s="21"/>
      <c r="M12" s="8"/>
    </row>
    <row r="13" spans="1:13" s="1" customFormat="1" ht="24" customHeight="1">
      <c r="A13" s="19" t="s">
        <v>23</v>
      </c>
      <c r="B13" s="19"/>
      <c r="C13" s="20" t="s">
        <v>14</v>
      </c>
      <c r="D13" s="20"/>
      <c r="E13" s="20"/>
      <c r="F13" s="7" t="s">
        <v>18</v>
      </c>
      <c r="G13" s="20" t="s">
        <v>24</v>
      </c>
      <c r="H13" s="20"/>
      <c r="I13" s="20" t="s">
        <v>0</v>
      </c>
      <c r="J13" s="20"/>
      <c r="K13" s="21">
        <f t="shared" si="0"/>
        <v>2069982.16</v>
      </c>
      <c r="L13" s="21"/>
      <c r="M13" s="8"/>
    </row>
    <row r="14" spans="1:13" s="1" customFormat="1" ht="54.95" customHeight="1">
      <c r="A14" s="19" t="s">
        <v>25</v>
      </c>
      <c r="B14" s="19"/>
      <c r="C14" s="20" t="s">
        <v>14</v>
      </c>
      <c r="D14" s="20"/>
      <c r="E14" s="20"/>
      <c r="F14" s="7" t="s">
        <v>18</v>
      </c>
      <c r="G14" s="20" t="s">
        <v>24</v>
      </c>
      <c r="H14" s="20"/>
      <c r="I14" s="20" t="s">
        <v>26</v>
      </c>
      <c r="J14" s="20"/>
      <c r="K14" s="21">
        <f t="shared" si="0"/>
        <v>2069982.16</v>
      </c>
      <c r="L14" s="21"/>
      <c r="M14" s="8"/>
    </row>
    <row r="15" spans="1:13" s="1" customFormat="1" ht="24" customHeight="1">
      <c r="A15" s="19" t="s">
        <v>27</v>
      </c>
      <c r="B15" s="19"/>
      <c r="C15" s="20" t="s">
        <v>14</v>
      </c>
      <c r="D15" s="20"/>
      <c r="E15" s="20"/>
      <c r="F15" s="7" t="s">
        <v>18</v>
      </c>
      <c r="G15" s="20" t="s">
        <v>24</v>
      </c>
      <c r="H15" s="20"/>
      <c r="I15" s="20" t="s">
        <v>28</v>
      </c>
      <c r="J15" s="20"/>
      <c r="K15" s="21">
        <f t="shared" si="0"/>
        <v>2069982.16</v>
      </c>
      <c r="L15" s="21"/>
      <c r="M15" s="8"/>
    </row>
    <row r="16" spans="1:13" s="1" customFormat="1" ht="24" customHeight="1">
      <c r="A16" s="19" t="s">
        <v>29</v>
      </c>
      <c r="B16" s="19"/>
      <c r="C16" s="20" t="s">
        <v>14</v>
      </c>
      <c r="D16" s="20"/>
      <c r="E16" s="20"/>
      <c r="F16" s="7" t="s">
        <v>18</v>
      </c>
      <c r="G16" s="20" t="s">
        <v>24</v>
      </c>
      <c r="H16" s="20"/>
      <c r="I16" s="20" t="s">
        <v>30</v>
      </c>
      <c r="J16" s="20"/>
      <c r="K16" s="21">
        <f>1595789.95</f>
        <v>1595789.95</v>
      </c>
      <c r="L16" s="21"/>
      <c r="M16" s="8"/>
    </row>
    <row r="17" spans="1:13" s="1" customFormat="1" ht="33.950000000000003" customHeight="1">
      <c r="A17" s="19" t="s">
        <v>31</v>
      </c>
      <c r="B17" s="19"/>
      <c r="C17" s="20" t="s">
        <v>14</v>
      </c>
      <c r="D17" s="20"/>
      <c r="E17" s="20"/>
      <c r="F17" s="7" t="s">
        <v>18</v>
      </c>
      <c r="G17" s="20" t="s">
        <v>24</v>
      </c>
      <c r="H17" s="20"/>
      <c r="I17" s="20" t="s">
        <v>32</v>
      </c>
      <c r="J17" s="20"/>
      <c r="K17" s="21">
        <f>474192.21</f>
        <v>474192.21</v>
      </c>
      <c r="L17" s="21"/>
      <c r="M17" s="8"/>
    </row>
    <row r="18" spans="1:13" s="1" customFormat="1" ht="45" customHeight="1">
      <c r="A18" s="19" t="s">
        <v>33</v>
      </c>
      <c r="B18" s="19"/>
      <c r="C18" s="20" t="s">
        <v>14</v>
      </c>
      <c r="D18" s="20"/>
      <c r="E18" s="20"/>
      <c r="F18" s="7" t="s">
        <v>34</v>
      </c>
      <c r="G18" s="20" t="s">
        <v>0</v>
      </c>
      <c r="H18" s="20"/>
      <c r="I18" s="20" t="s">
        <v>0</v>
      </c>
      <c r="J18" s="20"/>
      <c r="K18" s="21">
        <f>12125097.53</f>
        <v>12125097.529999999</v>
      </c>
      <c r="L18" s="21"/>
      <c r="M18" s="8"/>
    </row>
    <row r="19" spans="1:13" s="1" customFormat="1" ht="33.950000000000003" customHeight="1">
      <c r="A19" s="19" t="s">
        <v>19</v>
      </c>
      <c r="B19" s="19"/>
      <c r="C19" s="20" t="s">
        <v>14</v>
      </c>
      <c r="D19" s="20"/>
      <c r="E19" s="20"/>
      <c r="F19" s="7" t="s">
        <v>34</v>
      </c>
      <c r="G19" s="20" t="s">
        <v>20</v>
      </c>
      <c r="H19" s="20"/>
      <c r="I19" s="20" t="s">
        <v>0</v>
      </c>
      <c r="J19" s="20"/>
      <c r="K19" s="21">
        <f>12125097.53</f>
        <v>12125097.529999999</v>
      </c>
      <c r="L19" s="21"/>
      <c r="M19" s="8"/>
    </row>
    <row r="20" spans="1:13" s="1" customFormat="1" ht="45" customHeight="1">
      <c r="A20" s="19" t="s">
        <v>21</v>
      </c>
      <c r="B20" s="19"/>
      <c r="C20" s="20" t="s">
        <v>14</v>
      </c>
      <c r="D20" s="20"/>
      <c r="E20" s="20"/>
      <c r="F20" s="7" t="s">
        <v>34</v>
      </c>
      <c r="G20" s="20" t="s">
        <v>22</v>
      </c>
      <c r="H20" s="20"/>
      <c r="I20" s="20" t="s">
        <v>0</v>
      </c>
      <c r="J20" s="20"/>
      <c r="K20" s="21">
        <f>11835608.53</f>
        <v>11835608.529999999</v>
      </c>
      <c r="L20" s="21"/>
      <c r="M20" s="8"/>
    </row>
    <row r="21" spans="1:13" s="1" customFormat="1" ht="54.95" customHeight="1">
      <c r="A21" s="19" t="s">
        <v>25</v>
      </c>
      <c r="B21" s="19"/>
      <c r="C21" s="20" t="s">
        <v>14</v>
      </c>
      <c r="D21" s="20"/>
      <c r="E21" s="20"/>
      <c r="F21" s="7" t="s">
        <v>34</v>
      </c>
      <c r="G21" s="20" t="s">
        <v>35</v>
      </c>
      <c r="H21" s="20"/>
      <c r="I21" s="20" t="s">
        <v>0</v>
      </c>
      <c r="J21" s="20"/>
      <c r="K21" s="21">
        <f>11835608.53</f>
        <v>11835608.529999999</v>
      </c>
      <c r="L21" s="21"/>
      <c r="M21" s="8"/>
    </row>
    <row r="22" spans="1:13" s="1" customFormat="1" ht="54.95" customHeight="1">
      <c r="A22" s="19" t="s">
        <v>25</v>
      </c>
      <c r="B22" s="19"/>
      <c r="C22" s="20" t="s">
        <v>14</v>
      </c>
      <c r="D22" s="20"/>
      <c r="E22" s="20"/>
      <c r="F22" s="7" t="s">
        <v>34</v>
      </c>
      <c r="G22" s="20" t="s">
        <v>35</v>
      </c>
      <c r="H22" s="20"/>
      <c r="I22" s="20" t="s">
        <v>26</v>
      </c>
      <c r="J22" s="20"/>
      <c r="K22" s="21">
        <f>11835608.53</f>
        <v>11835608.529999999</v>
      </c>
      <c r="L22" s="21"/>
      <c r="M22" s="8"/>
    </row>
    <row r="23" spans="1:13" s="1" customFormat="1" ht="24" customHeight="1">
      <c r="A23" s="19" t="s">
        <v>27</v>
      </c>
      <c r="B23" s="19"/>
      <c r="C23" s="20" t="s">
        <v>14</v>
      </c>
      <c r="D23" s="20"/>
      <c r="E23" s="20"/>
      <c r="F23" s="7" t="s">
        <v>34</v>
      </c>
      <c r="G23" s="20" t="s">
        <v>35</v>
      </c>
      <c r="H23" s="20"/>
      <c r="I23" s="20" t="s">
        <v>28</v>
      </c>
      <c r="J23" s="20"/>
      <c r="K23" s="21">
        <f>11835608.53</f>
        <v>11835608.529999999</v>
      </c>
      <c r="L23" s="21"/>
      <c r="M23" s="8"/>
    </row>
    <row r="24" spans="1:13" s="1" customFormat="1" ht="24" customHeight="1">
      <c r="A24" s="19" t="s">
        <v>29</v>
      </c>
      <c r="B24" s="19"/>
      <c r="C24" s="20" t="s">
        <v>14</v>
      </c>
      <c r="D24" s="20"/>
      <c r="E24" s="20"/>
      <c r="F24" s="7" t="s">
        <v>34</v>
      </c>
      <c r="G24" s="20" t="s">
        <v>35</v>
      </c>
      <c r="H24" s="20"/>
      <c r="I24" s="20" t="s">
        <v>30</v>
      </c>
      <c r="J24" s="20"/>
      <c r="K24" s="21">
        <f>9109455.36</f>
        <v>9109455.3599999994</v>
      </c>
      <c r="L24" s="21"/>
      <c r="M24" s="8"/>
    </row>
    <row r="25" spans="1:13" s="1" customFormat="1" ht="33.950000000000003" customHeight="1">
      <c r="A25" s="19" t="s">
        <v>31</v>
      </c>
      <c r="B25" s="19"/>
      <c r="C25" s="20" t="s">
        <v>14</v>
      </c>
      <c r="D25" s="20"/>
      <c r="E25" s="20"/>
      <c r="F25" s="7" t="s">
        <v>34</v>
      </c>
      <c r="G25" s="20" t="s">
        <v>35</v>
      </c>
      <c r="H25" s="20"/>
      <c r="I25" s="20" t="s">
        <v>32</v>
      </c>
      <c r="J25" s="20"/>
      <c r="K25" s="21">
        <f>2726153.17</f>
        <v>2726153.17</v>
      </c>
      <c r="L25" s="21"/>
      <c r="M25" s="8"/>
    </row>
    <row r="26" spans="1:13" s="1" customFormat="1" ht="66" customHeight="1">
      <c r="A26" s="19" t="s">
        <v>36</v>
      </c>
      <c r="B26" s="19"/>
      <c r="C26" s="20" t="s">
        <v>14</v>
      </c>
      <c r="D26" s="20"/>
      <c r="E26" s="20"/>
      <c r="F26" s="7" t="s">
        <v>34</v>
      </c>
      <c r="G26" s="20" t="s">
        <v>37</v>
      </c>
      <c r="H26" s="20"/>
      <c r="I26" s="20" t="s">
        <v>0</v>
      </c>
      <c r="J26" s="20"/>
      <c r="K26" s="21">
        <f>289489</f>
        <v>289489</v>
      </c>
      <c r="L26" s="21"/>
      <c r="M26" s="8"/>
    </row>
    <row r="27" spans="1:13" s="1" customFormat="1" ht="24" customHeight="1">
      <c r="A27" s="19" t="s">
        <v>38</v>
      </c>
      <c r="B27" s="19"/>
      <c r="C27" s="20" t="s">
        <v>14</v>
      </c>
      <c r="D27" s="20"/>
      <c r="E27" s="20"/>
      <c r="F27" s="7" t="s">
        <v>34</v>
      </c>
      <c r="G27" s="20" t="s">
        <v>39</v>
      </c>
      <c r="H27" s="20"/>
      <c r="I27" s="20" t="s">
        <v>0</v>
      </c>
      <c r="J27" s="20"/>
      <c r="K27" s="21">
        <f>289489</f>
        <v>289489</v>
      </c>
      <c r="L27" s="21"/>
      <c r="M27" s="8"/>
    </row>
    <row r="28" spans="1:13" s="1" customFormat="1" ht="14.1" customHeight="1">
      <c r="A28" s="19" t="s">
        <v>40</v>
      </c>
      <c r="B28" s="19"/>
      <c r="C28" s="20" t="s">
        <v>14</v>
      </c>
      <c r="D28" s="20"/>
      <c r="E28" s="20"/>
      <c r="F28" s="7" t="s">
        <v>34</v>
      </c>
      <c r="G28" s="20" t="s">
        <v>39</v>
      </c>
      <c r="H28" s="20"/>
      <c r="I28" s="20" t="s">
        <v>41</v>
      </c>
      <c r="J28" s="20"/>
      <c r="K28" s="21">
        <f>289489</f>
        <v>289489</v>
      </c>
      <c r="L28" s="21"/>
      <c r="M28" s="8"/>
    </row>
    <row r="29" spans="1:13" s="1" customFormat="1" ht="14.1" customHeight="1">
      <c r="A29" s="19" t="s">
        <v>42</v>
      </c>
      <c r="B29" s="19"/>
      <c r="C29" s="20" t="s">
        <v>14</v>
      </c>
      <c r="D29" s="20"/>
      <c r="E29" s="20"/>
      <c r="F29" s="7" t="s">
        <v>34</v>
      </c>
      <c r="G29" s="20" t="s">
        <v>39</v>
      </c>
      <c r="H29" s="20"/>
      <c r="I29" s="20" t="s">
        <v>43</v>
      </c>
      <c r="J29" s="20"/>
      <c r="K29" s="21">
        <f>289489</f>
        <v>289489</v>
      </c>
      <c r="L29" s="21"/>
      <c r="M29" s="8"/>
    </row>
    <row r="30" spans="1:13" s="1" customFormat="1" ht="14.1" customHeight="1">
      <c r="A30" s="19" t="s">
        <v>44</v>
      </c>
      <c r="B30" s="19"/>
      <c r="C30" s="20" t="s">
        <v>14</v>
      </c>
      <c r="D30" s="20"/>
      <c r="E30" s="20"/>
      <c r="F30" s="7" t="s">
        <v>45</v>
      </c>
      <c r="G30" s="20" t="s">
        <v>0</v>
      </c>
      <c r="H30" s="20"/>
      <c r="I30" s="20" t="s">
        <v>0</v>
      </c>
      <c r="J30" s="20"/>
      <c r="K30" s="21">
        <f t="shared" ref="K30:K35" si="1">809696</f>
        <v>809696</v>
      </c>
      <c r="L30" s="21"/>
      <c r="M30" s="8"/>
    </row>
    <row r="31" spans="1:13" s="1" customFormat="1" ht="33.950000000000003" customHeight="1">
      <c r="A31" s="19" t="s">
        <v>19</v>
      </c>
      <c r="B31" s="19"/>
      <c r="C31" s="20" t="s">
        <v>14</v>
      </c>
      <c r="D31" s="20"/>
      <c r="E31" s="20"/>
      <c r="F31" s="7" t="s">
        <v>45</v>
      </c>
      <c r="G31" s="20" t="s">
        <v>20</v>
      </c>
      <c r="H31" s="20"/>
      <c r="I31" s="20" t="s">
        <v>0</v>
      </c>
      <c r="J31" s="20"/>
      <c r="K31" s="21">
        <f t="shared" si="1"/>
        <v>809696</v>
      </c>
      <c r="L31" s="21"/>
      <c r="M31" s="8"/>
    </row>
    <row r="32" spans="1:13" s="1" customFormat="1" ht="24" customHeight="1">
      <c r="A32" s="19" t="s">
        <v>46</v>
      </c>
      <c r="B32" s="19"/>
      <c r="C32" s="20" t="s">
        <v>14</v>
      </c>
      <c r="D32" s="20"/>
      <c r="E32" s="20"/>
      <c r="F32" s="7" t="s">
        <v>45</v>
      </c>
      <c r="G32" s="20" t="s">
        <v>47</v>
      </c>
      <c r="H32" s="20"/>
      <c r="I32" s="20" t="s">
        <v>0</v>
      </c>
      <c r="J32" s="20"/>
      <c r="K32" s="21">
        <f t="shared" si="1"/>
        <v>809696</v>
      </c>
      <c r="L32" s="21"/>
      <c r="M32" s="8"/>
    </row>
    <row r="33" spans="1:13" s="1" customFormat="1" ht="33.950000000000003" customHeight="1">
      <c r="A33" s="19" t="s">
        <v>48</v>
      </c>
      <c r="B33" s="19"/>
      <c r="C33" s="20" t="s">
        <v>14</v>
      </c>
      <c r="D33" s="20"/>
      <c r="E33" s="20"/>
      <c r="F33" s="7" t="s">
        <v>45</v>
      </c>
      <c r="G33" s="20" t="s">
        <v>49</v>
      </c>
      <c r="H33" s="20"/>
      <c r="I33" s="20" t="s">
        <v>0</v>
      </c>
      <c r="J33" s="20"/>
      <c r="K33" s="21">
        <f t="shared" si="1"/>
        <v>809696</v>
      </c>
      <c r="L33" s="21"/>
      <c r="M33" s="8"/>
    </row>
    <row r="34" spans="1:13" s="1" customFormat="1" ht="14.1" customHeight="1">
      <c r="A34" s="19" t="s">
        <v>50</v>
      </c>
      <c r="B34" s="19"/>
      <c r="C34" s="20" t="s">
        <v>14</v>
      </c>
      <c r="D34" s="20"/>
      <c r="E34" s="20"/>
      <c r="F34" s="7" t="s">
        <v>45</v>
      </c>
      <c r="G34" s="20" t="s">
        <v>49</v>
      </c>
      <c r="H34" s="20"/>
      <c r="I34" s="20" t="s">
        <v>51</v>
      </c>
      <c r="J34" s="20"/>
      <c r="K34" s="21">
        <f t="shared" si="1"/>
        <v>809696</v>
      </c>
      <c r="L34" s="21"/>
      <c r="M34" s="8"/>
    </row>
    <row r="35" spans="1:13" s="1" customFormat="1" ht="14.1" customHeight="1">
      <c r="A35" s="19" t="s">
        <v>52</v>
      </c>
      <c r="B35" s="19"/>
      <c r="C35" s="20" t="s">
        <v>14</v>
      </c>
      <c r="D35" s="20"/>
      <c r="E35" s="20"/>
      <c r="F35" s="7" t="s">
        <v>45</v>
      </c>
      <c r="G35" s="20" t="s">
        <v>49</v>
      </c>
      <c r="H35" s="20"/>
      <c r="I35" s="20" t="s">
        <v>53</v>
      </c>
      <c r="J35" s="20"/>
      <c r="K35" s="21">
        <f t="shared" si="1"/>
        <v>809696</v>
      </c>
      <c r="L35" s="21"/>
      <c r="M35" s="8"/>
    </row>
    <row r="36" spans="1:13" s="1" customFormat="1" ht="14.1" customHeight="1">
      <c r="A36" s="19" t="s">
        <v>54</v>
      </c>
      <c r="B36" s="19"/>
      <c r="C36" s="20" t="s">
        <v>14</v>
      </c>
      <c r="D36" s="20"/>
      <c r="E36" s="20"/>
      <c r="F36" s="7" t="s">
        <v>55</v>
      </c>
      <c r="G36" s="20" t="s">
        <v>0</v>
      </c>
      <c r="H36" s="20"/>
      <c r="I36" s="20" t="s">
        <v>0</v>
      </c>
      <c r="J36" s="20"/>
      <c r="K36" s="21">
        <f t="shared" ref="K36:K40" si="2">100000</f>
        <v>100000</v>
      </c>
      <c r="L36" s="21"/>
      <c r="M36" s="8"/>
    </row>
    <row r="37" spans="1:13" s="1" customFormat="1" ht="14.1" customHeight="1">
      <c r="A37" s="19" t="s">
        <v>56</v>
      </c>
      <c r="B37" s="19"/>
      <c r="C37" s="20" t="s">
        <v>14</v>
      </c>
      <c r="D37" s="20"/>
      <c r="E37" s="20"/>
      <c r="F37" s="7" t="s">
        <v>55</v>
      </c>
      <c r="G37" s="20" t="s">
        <v>57</v>
      </c>
      <c r="H37" s="20"/>
      <c r="I37" s="20" t="s">
        <v>0</v>
      </c>
      <c r="J37" s="20"/>
      <c r="K37" s="21">
        <f t="shared" si="2"/>
        <v>100000</v>
      </c>
      <c r="L37" s="21"/>
      <c r="M37" s="8"/>
    </row>
    <row r="38" spans="1:13" s="1" customFormat="1" ht="14.1" customHeight="1">
      <c r="A38" s="19" t="s">
        <v>58</v>
      </c>
      <c r="B38" s="19"/>
      <c r="C38" s="20" t="s">
        <v>14</v>
      </c>
      <c r="D38" s="20"/>
      <c r="E38" s="20"/>
      <c r="F38" s="7" t="s">
        <v>55</v>
      </c>
      <c r="G38" s="20" t="s">
        <v>59</v>
      </c>
      <c r="H38" s="20"/>
      <c r="I38" s="20" t="s">
        <v>0</v>
      </c>
      <c r="J38" s="20"/>
      <c r="K38" s="21">
        <f t="shared" si="2"/>
        <v>100000</v>
      </c>
      <c r="L38" s="21"/>
      <c r="M38" s="8"/>
    </row>
    <row r="39" spans="1:13" s="1" customFormat="1" ht="14.1" customHeight="1">
      <c r="A39" s="19" t="s">
        <v>50</v>
      </c>
      <c r="B39" s="19"/>
      <c r="C39" s="20" t="s">
        <v>14</v>
      </c>
      <c r="D39" s="20"/>
      <c r="E39" s="20"/>
      <c r="F39" s="7" t="s">
        <v>55</v>
      </c>
      <c r="G39" s="20" t="s">
        <v>59</v>
      </c>
      <c r="H39" s="20"/>
      <c r="I39" s="20" t="s">
        <v>51</v>
      </c>
      <c r="J39" s="20"/>
      <c r="K39" s="21">
        <f t="shared" si="2"/>
        <v>100000</v>
      </c>
      <c r="L39" s="21"/>
      <c r="M39" s="8"/>
    </row>
    <row r="40" spans="1:13" s="1" customFormat="1" ht="14.1" customHeight="1">
      <c r="A40" s="19" t="s">
        <v>60</v>
      </c>
      <c r="B40" s="19"/>
      <c r="C40" s="20" t="s">
        <v>14</v>
      </c>
      <c r="D40" s="20"/>
      <c r="E40" s="20"/>
      <c r="F40" s="7" t="s">
        <v>55</v>
      </c>
      <c r="G40" s="20" t="s">
        <v>59</v>
      </c>
      <c r="H40" s="20"/>
      <c r="I40" s="20" t="s">
        <v>61</v>
      </c>
      <c r="J40" s="20"/>
      <c r="K40" s="21">
        <f t="shared" si="2"/>
        <v>100000</v>
      </c>
      <c r="L40" s="21"/>
      <c r="M40" s="8"/>
    </row>
    <row r="41" spans="1:13" s="1" customFormat="1" ht="14.1" customHeight="1">
      <c r="A41" s="19" t="s">
        <v>62</v>
      </c>
      <c r="B41" s="19"/>
      <c r="C41" s="20" t="s">
        <v>14</v>
      </c>
      <c r="D41" s="20"/>
      <c r="E41" s="20"/>
      <c r="F41" s="7" t="s">
        <v>63</v>
      </c>
      <c r="G41" s="20" t="s">
        <v>0</v>
      </c>
      <c r="H41" s="20"/>
      <c r="I41" s="20" t="s">
        <v>0</v>
      </c>
      <c r="J41" s="20"/>
      <c r="K41" s="21">
        <f>20267008.78</f>
        <v>20267008.780000001</v>
      </c>
      <c r="L41" s="21"/>
      <c r="M41" s="8"/>
    </row>
    <row r="42" spans="1:13" s="1" customFormat="1" ht="33.950000000000003" customHeight="1">
      <c r="A42" s="19" t="s">
        <v>19</v>
      </c>
      <c r="B42" s="19"/>
      <c r="C42" s="20" t="s">
        <v>14</v>
      </c>
      <c r="D42" s="20"/>
      <c r="E42" s="20"/>
      <c r="F42" s="7" t="s">
        <v>63</v>
      </c>
      <c r="G42" s="20" t="s">
        <v>20</v>
      </c>
      <c r="H42" s="20"/>
      <c r="I42" s="20" t="s">
        <v>0</v>
      </c>
      <c r="J42" s="20"/>
      <c r="K42" s="21">
        <f>1867675.57</f>
        <v>1867675.57</v>
      </c>
      <c r="L42" s="21"/>
      <c r="M42" s="8"/>
    </row>
    <row r="43" spans="1:13" s="1" customFormat="1" ht="33.950000000000003" customHeight="1">
      <c r="A43" s="19" t="s">
        <v>64</v>
      </c>
      <c r="B43" s="19"/>
      <c r="C43" s="20" t="s">
        <v>14</v>
      </c>
      <c r="D43" s="20"/>
      <c r="E43" s="20"/>
      <c r="F43" s="7" t="s">
        <v>63</v>
      </c>
      <c r="G43" s="20" t="s">
        <v>65</v>
      </c>
      <c r="H43" s="20"/>
      <c r="I43" s="20" t="s">
        <v>0</v>
      </c>
      <c r="J43" s="20"/>
      <c r="K43" s="21">
        <f>358909.1</f>
        <v>358909.1</v>
      </c>
      <c r="L43" s="21"/>
      <c r="M43" s="8"/>
    </row>
    <row r="44" spans="1:13" s="1" customFormat="1" ht="14.1" customHeight="1">
      <c r="A44" s="19" t="s">
        <v>66</v>
      </c>
      <c r="B44" s="19"/>
      <c r="C44" s="20" t="s">
        <v>14</v>
      </c>
      <c r="D44" s="20"/>
      <c r="E44" s="20"/>
      <c r="F44" s="7" t="s">
        <v>63</v>
      </c>
      <c r="G44" s="20" t="s">
        <v>67</v>
      </c>
      <c r="H44" s="20"/>
      <c r="I44" s="20" t="s">
        <v>0</v>
      </c>
      <c r="J44" s="20"/>
      <c r="K44" s="21">
        <f>358909.1</f>
        <v>358909.1</v>
      </c>
      <c r="L44" s="21"/>
      <c r="M44" s="8"/>
    </row>
    <row r="45" spans="1:13" s="1" customFormat="1" ht="54.95" customHeight="1">
      <c r="A45" s="19" t="s">
        <v>25</v>
      </c>
      <c r="B45" s="19"/>
      <c r="C45" s="20" t="s">
        <v>14</v>
      </c>
      <c r="D45" s="20"/>
      <c r="E45" s="20"/>
      <c r="F45" s="7" t="s">
        <v>63</v>
      </c>
      <c r="G45" s="20" t="s">
        <v>67</v>
      </c>
      <c r="H45" s="20"/>
      <c r="I45" s="20" t="s">
        <v>26</v>
      </c>
      <c r="J45" s="20"/>
      <c r="K45" s="21">
        <f>358909.1</f>
        <v>358909.1</v>
      </c>
      <c r="L45" s="21"/>
      <c r="M45" s="8"/>
    </row>
    <row r="46" spans="1:13" s="1" customFormat="1" ht="24" customHeight="1">
      <c r="A46" s="19" t="s">
        <v>27</v>
      </c>
      <c r="B46" s="19"/>
      <c r="C46" s="20" t="s">
        <v>14</v>
      </c>
      <c r="D46" s="20"/>
      <c r="E46" s="20"/>
      <c r="F46" s="7" t="s">
        <v>63</v>
      </c>
      <c r="G46" s="20" t="s">
        <v>67</v>
      </c>
      <c r="H46" s="20"/>
      <c r="I46" s="20" t="s">
        <v>28</v>
      </c>
      <c r="J46" s="20"/>
      <c r="K46" s="21">
        <f>358909.1</f>
        <v>358909.1</v>
      </c>
      <c r="L46" s="21"/>
      <c r="M46" s="8"/>
    </row>
    <row r="47" spans="1:13" s="1" customFormat="1" ht="33.950000000000003" customHeight="1">
      <c r="A47" s="19" t="s">
        <v>68</v>
      </c>
      <c r="B47" s="19"/>
      <c r="C47" s="20" t="s">
        <v>14</v>
      </c>
      <c r="D47" s="20"/>
      <c r="E47" s="20"/>
      <c r="F47" s="7" t="s">
        <v>63</v>
      </c>
      <c r="G47" s="20" t="s">
        <v>67</v>
      </c>
      <c r="H47" s="20"/>
      <c r="I47" s="20" t="s">
        <v>69</v>
      </c>
      <c r="J47" s="20"/>
      <c r="K47" s="21">
        <f>358909.1</f>
        <v>358909.1</v>
      </c>
      <c r="L47" s="21"/>
      <c r="M47" s="8"/>
    </row>
    <row r="48" spans="1:13" s="1" customFormat="1" ht="24" customHeight="1">
      <c r="A48" s="19" t="s">
        <v>70</v>
      </c>
      <c r="B48" s="19"/>
      <c r="C48" s="20" t="s">
        <v>14</v>
      </c>
      <c r="D48" s="20"/>
      <c r="E48" s="20"/>
      <c r="F48" s="7" t="s">
        <v>63</v>
      </c>
      <c r="G48" s="20" t="s">
        <v>71</v>
      </c>
      <c r="H48" s="20"/>
      <c r="I48" s="20" t="s">
        <v>0</v>
      </c>
      <c r="J48" s="20"/>
      <c r="K48" s="21">
        <f>1508766.47</f>
        <v>1508766.47</v>
      </c>
      <c r="L48" s="21"/>
      <c r="M48" s="8"/>
    </row>
    <row r="49" spans="1:13" s="1" customFormat="1" ht="14.1" customHeight="1">
      <c r="A49" s="19" t="s">
        <v>66</v>
      </c>
      <c r="B49" s="19"/>
      <c r="C49" s="20" t="s">
        <v>14</v>
      </c>
      <c r="D49" s="20"/>
      <c r="E49" s="20"/>
      <c r="F49" s="7" t="s">
        <v>63</v>
      </c>
      <c r="G49" s="20" t="s">
        <v>72</v>
      </c>
      <c r="H49" s="20"/>
      <c r="I49" s="20" t="s">
        <v>0</v>
      </c>
      <c r="J49" s="20"/>
      <c r="K49" s="21">
        <f>1508766.47</f>
        <v>1508766.47</v>
      </c>
      <c r="L49" s="21"/>
      <c r="M49" s="8"/>
    </row>
    <row r="50" spans="1:13" s="1" customFormat="1" ht="24" customHeight="1">
      <c r="A50" s="19" t="s">
        <v>73</v>
      </c>
      <c r="B50" s="19"/>
      <c r="C50" s="20" t="s">
        <v>14</v>
      </c>
      <c r="D50" s="20"/>
      <c r="E50" s="20"/>
      <c r="F50" s="7" t="s">
        <v>63</v>
      </c>
      <c r="G50" s="20" t="s">
        <v>72</v>
      </c>
      <c r="H50" s="20"/>
      <c r="I50" s="20" t="s">
        <v>74</v>
      </c>
      <c r="J50" s="20"/>
      <c r="K50" s="21">
        <f>1179183.92</f>
        <v>1179183.92</v>
      </c>
      <c r="L50" s="21"/>
      <c r="M50" s="8"/>
    </row>
    <row r="51" spans="1:13" s="1" customFormat="1" ht="24" customHeight="1">
      <c r="A51" s="19" t="s">
        <v>75</v>
      </c>
      <c r="B51" s="19"/>
      <c r="C51" s="20" t="s">
        <v>14</v>
      </c>
      <c r="D51" s="20"/>
      <c r="E51" s="20"/>
      <c r="F51" s="7" t="s">
        <v>63</v>
      </c>
      <c r="G51" s="20" t="s">
        <v>72</v>
      </c>
      <c r="H51" s="20"/>
      <c r="I51" s="20" t="s">
        <v>76</v>
      </c>
      <c r="J51" s="20"/>
      <c r="K51" s="21">
        <f>1179183.92</f>
        <v>1179183.92</v>
      </c>
      <c r="L51" s="21"/>
      <c r="M51" s="8"/>
    </row>
    <row r="52" spans="1:13" s="1" customFormat="1" ht="14.1" customHeight="1">
      <c r="A52" s="19" t="s">
        <v>77</v>
      </c>
      <c r="B52" s="19"/>
      <c r="C52" s="20" t="s">
        <v>14</v>
      </c>
      <c r="D52" s="20"/>
      <c r="E52" s="20"/>
      <c r="F52" s="7" t="s">
        <v>63</v>
      </c>
      <c r="G52" s="20" t="s">
        <v>72</v>
      </c>
      <c r="H52" s="20"/>
      <c r="I52" s="20" t="s">
        <v>78</v>
      </c>
      <c r="J52" s="20"/>
      <c r="K52" s="21">
        <f>916189.72</f>
        <v>916189.72</v>
      </c>
      <c r="L52" s="21"/>
      <c r="M52" s="8"/>
    </row>
    <row r="53" spans="1:13" s="1" customFormat="1" ht="14.1" customHeight="1">
      <c r="A53" s="19" t="s">
        <v>79</v>
      </c>
      <c r="B53" s="19"/>
      <c r="C53" s="20" t="s">
        <v>14</v>
      </c>
      <c r="D53" s="20"/>
      <c r="E53" s="20"/>
      <c r="F53" s="7" t="s">
        <v>63</v>
      </c>
      <c r="G53" s="20" t="s">
        <v>72</v>
      </c>
      <c r="H53" s="20"/>
      <c r="I53" s="20" t="s">
        <v>80</v>
      </c>
      <c r="J53" s="20"/>
      <c r="K53" s="21">
        <f>262994.2</f>
        <v>262994.2</v>
      </c>
      <c r="L53" s="21"/>
      <c r="M53" s="8"/>
    </row>
    <row r="54" spans="1:13" s="1" customFormat="1" ht="14.1" customHeight="1">
      <c r="A54" s="19" t="s">
        <v>50</v>
      </c>
      <c r="B54" s="19"/>
      <c r="C54" s="20" t="s">
        <v>14</v>
      </c>
      <c r="D54" s="20"/>
      <c r="E54" s="20"/>
      <c r="F54" s="7" t="s">
        <v>63</v>
      </c>
      <c r="G54" s="20" t="s">
        <v>72</v>
      </c>
      <c r="H54" s="20"/>
      <c r="I54" s="20" t="s">
        <v>51</v>
      </c>
      <c r="J54" s="20"/>
      <c r="K54" s="21">
        <f>329582.55</f>
        <v>329582.55</v>
      </c>
      <c r="L54" s="21"/>
      <c r="M54" s="8"/>
    </row>
    <row r="55" spans="1:13" s="1" customFormat="1" ht="14.1" customHeight="1">
      <c r="A55" s="19" t="s">
        <v>81</v>
      </c>
      <c r="B55" s="19"/>
      <c r="C55" s="20" t="s">
        <v>14</v>
      </c>
      <c r="D55" s="20"/>
      <c r="E55" s="20"/>
      <c r="F55" s="7" t="s">
        <v>63</v>
      </c>
      <c r="G55" s="20" t="s">
        <v>72</v>
      </c>
      <c r="H55" s="20"/>
      <c r="I55" s="20" t="s">
        <v>82</v>
      </c>
      <c r="J55" s="20"/>
      <c r="K55" s="21">
        <f>7476.55</f>
        <v>7476.55</v>
      </c>
      <c r="L55" s="21"/>
      <c r="M55" s="8"/>
    </row>
    <row r="56" spans="1:13" s="1" customFormat="1" ht="33.950000000000003" customHeight="1">
      <c r="A56" s="19" t="s">
        <v>83</v>
      </c>
      <c r="B56" s="19"/>
      <c r="C56" s="20" t="s">
        <v>14</v>
      </c>
      <c r="D56" s="20"/>
      <c r="E56" s="20"/>
      <c r="F56" s="7" t="s">
        <v>63</v>
      </c>
      <c r="G56" s="20" t="s">
        <v>72</v>
      </c>
      <c r="H56" s="20"/>
      <c r="I56" s="20" t="s">
        <v>84</v>
      </c>
      <c r="J56" s="20"/>
      <c r="K56" s="21">
        <f>7476.55</f>
        <v>7476.55</v>
      </c>
      <c r="L56" s="21"/>
      <c r="M56" s="8"/>
    </row>
    <row r="57" spans="1:13" s="1" customFormat="1" ht="14.1" customHeight="1">
      <c r="A57" s="19" t="s">
        <v>85</v>
      </c>
      <c r="B57" s="19"/>
      <c r="C57" s="20" t="s">
        <v>14</v>
      </c>
      <c r="D57" s="20"/>
      <c r="E57" s="20"/>
      <c r="F57" s="7" t="s">
        <v>63</v>
      </c>
      <c r="G57" s="20" t="s">
        <v>72</v>
      </c>
      <c r="H57" s="20"/>
      <c r="I57" s="20" t="s">
        <v>86</v>
      </c>
      <c r="J57" s="20"/>
      <c r="K57" s="21">
        <f>322106</f>
        <v>322106</v>
      </c>
      <c r="L57" s="21"/>
      <c r="M57" s="8"/>
    </row>
    <row r="58" spans="1:13" s="1" customFormat="1" ht="24" customHeight="1">
      <c r="A58" s="19" t="s">
        <v>87</v>
      </c>
      <c r="B58" s="19"/>
      <c r="C58" s="20" t="s">
        <v>14</v>
      </c>
      <c r="D58" s="20"/>
      <c r="E58" s="20"/>
      <c r="F58" s="7" t="s">
        <v>63</v>
      </c>
      <c r="G58" s="20" t="s">
        <v>72</v>
      </c>
      <c r="H58" s="20"/>
      <c r="I58" s="20" t="s">
        <v>88</v>
      </c>
      <c r="J58" s="20"/>
      <c r="K58" s="21">
        <f>33736</f>
        <v>33736</v>
      </c>
      <c r="L58" s="21"/>
      <c r="M58" s="8"/>
    </row>
    <row r="59" spans="1:13" s="1" customFormat="1" ht="14.1" customHeight="1">
      <c r="A59" s="19" t="s">
        <v>89</v>
      </c>
      <c r="B59" s="19"/>
      <c r="C59" s="20" t="s">
        <v>14</v>
      </c>
      <c r="D59" s="20"/>
      <c r="E59" s="20"/>
      <c r="F59" s="7" t="s">
        <v>63</v>
      </c>
      <c r="G59" s="20" t="s">
        <v>72</v>
      </c>
      <c r="H59" s="20"/>
      <c r="I59" s="20" t="s">
        <v>90</v>
      </c>
      <c r="J59" s="20"/>
      <c r="K59" s="21">
        <f>35870</f>
        <v>35870</v>
      </c>
      <c r="L59" s="21"/>
      <c r="M59" s="8"/>
    </row>
    <row r="60" spans="1:13" s="1" customFormat="1" ht="14.1" customHeight="1">
      <c r="A60" s="19" t="s">
        <v>91</v>
      </c>
      <c r="B60" s="19"/>
      <c r="C60" s="20" t="s">
        <v>14</v>
      </c>
      <c r="D60" s="20"/>
      <c r="E60" s="20"/>
      <c r="F60" s="7" t="s">
        <v>63</v>
      </c>
      <c r="G60" s="20" t="s">
        <v>72</v>
      </c>
      <c r="H60" s="20"/>
      <c r="I60" s="20" t="s">
        <v>92</v>
      </c>
      <c r="J60" s="20"/>
      <c r="K60" s="21">
        <f>252500</f>
        <v>252500</v>
      </c>
      <c r="L60" s="21"/>
      <c r="M60" s="8"/>
    </row>
    <row r="61" spans="1:13" s="1" customFormat="1" ht="33.950000000000003" customHeight="1">
      <c r="A61" s="19" t="s">
        <v>93</v>
      </c>
      <c r="B61" s="19"/>
      <c r="C61" s="20" t="s">
        <v>14</v>
      </c>
      <c r="D61" s="20"/>
      <c r="E61" s="20"/>
      <c r="F61" s="7" t="s">
        <v>63</v>
      </c>
      <c r="G61" s="20" t="s">
        <v>94</v>
      </c>
      <c r="H61" s="20"/>
      <c r="I61" s="20" t="s">
        <v>0</v>
      </c>
      <c r="J61" s="20"/>
      <c r="K61" s="21">
        <f>18399333.21</f>
        <v>18399333.210000001</v>
      </c>
      <c r="L61" s="21"/>
      <c r="M61" s="8"/>
    </row>
    <row r="62" spans="1:13" s="1" customFormat="1" ht="45" customHeight="1">
      <c r="A62" s="19" t="s">
        <v>21</v>
      </c>
      <c r="B62" s="19"/>
      <c r="C62" s="20" t="s">
        <v>14</v>
      </c>
      <c r="D62" s="20"/>
      <c r="E62" s="20"/>
      <c r="F62" s="7" t="s">
        <v>63</v>
      </c>
      <c r="G62" s="20" t="s">
        <v>95</v>
      </c>
      <c r="H62" s="20"/>
      <c r="I62" s="20" t="s">
        <v>0</v>
      </c>
      <c r="J62" s="20"/>
      <c r="K62" s="21">
        <f>11449216.52</f>
        <v>11449216.52</v>
      </c>
      <c r="L62" s="21"/>
      <c r="M62" s="8"/>
    </row>
    <row r="63" spans="1:13" s="1" customFormat="1" ht="24" customHeight="1">
      <c r="A63" s="19" t="s">
        <v>96</v>
      </c>
      <c r="B63" s="19"/>
      <c r="C63" s="20" t="s">
        <v>14</v>
      </c>
      <c r="D63" s="20"/>
      <c r="E63" s="20"/>
      <c r="F63" s="7" t="s">
        <v>63</v>
      </c>
      <c r="G63" s="20" t="s">
        <v>97</v>
      </c>
      <c r="H63" s="20"/>
      <c r="I63" s="20" t="s">
        <v>0</v>
      </c>
      <c r="J63" s="20"/>
      <c r="K63" s="21">
        <f>11449216.52</f>
        <v>11449216.52</v>
      </c>
      <c r="L63" s="21"/>
      <c r="M63" s="8"/>
    </row>
    <row r="64" spans="1:13" s="1" customFormat="1" ht="54.95" customHeight="1">
      <c r="A64" s="19" t="s">
        <v>25</v>
      </c>
      <c r="B64" s="19"/>
      <c r="C64" s="20" t="s">
        <v>14</v>
      </c>
      <c r="D64" s="20"/>
      <c r="E64" s="20"/>
      <c r="F64" s="7" t="s">
        <v>63</v>
      </c>
      <c r="G64" s="20" t="s">
        <v>97</v>
      </c>
      <c r="H64" s="20"/>
      <c r="I64" s="20" t="s">
        <v>26</v>
      </c>
      <c r="J64" s="20"/>
      <c r="K64" s="21">
        <f>11449216.52</f>
        <v>11449216.52</v>
      </c>
      <c r="L64" s="21"/>
      <c r="M64" s="8"/>
    </row>
    <row r="65" spans="1:13" s="1" customFormat="1" ht="14.1" customHeight="1">
      <c r="A65" s="19" t="s">
        <v>98</v>
      </c>
      <c r="B65" s="19"/>
      <c r="C65" s="20" t="s">
        <v>14</v>
      </c>
      <c r="D65" s="20"/>
      <c r="E65" s="20"/>
      <c r="F65" s="7" t="s">
        <v>63</v>
      </c>
      <c r="G65" s="20" t="s">
        <v>97</v>
      </c>
      <c r="H65" s="20"/>
      <c r="I65" s="20" t="s">
        <v>99</v>
      </c>
      <c r="J65" s="20"/>
      <c r="K65" s="21">
        <f>11449216.52</f>
        <v>11449216.52</v>
      </c>
      <c r="L65" s="21"/>
      <c r="M65" s="8"/>
    </row>
    <row r="66" spans="1:13" s="1" customFormat="1" ht="14.1" customHeight="1">
      <c r="A66" s="19" t="s">
        <v>100</v>
      </c>
      <c r="B66" s="19"/>
      <c r="C66" s="20" t="s">
        <v>14</v>
      </c>
      <c r="D66" s="20"/>
      <c r="E66" s="20"/>
      <c r="F66" s="7" t="s">
        <v>63</v>
      </c>
      <c r="G66" s="20" t="s">
        <v>97</v>
      </c>
      <c r="H66" s="20"/>
      <c r="I66" s="20" t="s">
        <v>101</v>
      </c>
      <c r="J66" s="20"/>
      <c r="K66" s="21">
        <f>8805193.26</f>
        <v>8805193.2599999998</v>
      </c>
      <c r="L66" s="21"/>
      <c r="M66" s="8"/>
    </row>
    <row r="67" spans="1:13" s="1" customFormat="1" ht="33.950000000000003" customHeight="1">
      <c r="A67" s="19" t="s">
        <v>102</v>
      </c>
      <c r="B67" s="19"/>
      <c r="C67" s="20" t="s">
        <v>14</v>
      </c>
      <c r="D67" s="20"/>
      <c r="E67" s="20"/>
      <c r="F67" s="7" t="s">
        <v>63</v>
      </c>
      <c r="G67" s="20" t="s">
        <v>97</v>
      </c>
      <c r="H67" s="20"/>
      <c r="I67" s="20" t="s">
        <v>103</v>
      </c>
      <c r="J67" s="20"/>
      <c r="K67" s="21">
        <f>2644023.26</f>
        <v>2644023.2599999998</v>
      </c>
      <c r="L67" s="21"/>
      <c r="M67" s="8"/>
    </row>
    <row r="68" spans="1:13" s="1" customFormat="1" ht="33.950000000000003" customHeight="1">
      <c r="A68" s="19" t="s">
        <v>104</v>
      </c>
      <c r="B68" s="19"/>
      <c r="C68" s="20" t="s">
        <v>14</v>
      </c>
      <c r="D68" s="20"/>
      <c r="E68" s="20"/>
      <c r="F68" s="7" t="s">
        <v>63</v>
      </c>
      <c r="G68" s="20" t="s">
        <v>105</v>
      </c>
      <c r="H68" s="20"/>
      <c r="I68" s="20" t="s">
        <v>0</v>
      </c>
      <c r="J68" s="20"/>
      <c r="K68" s="21">
        <f>73765.7</f>
        <v>73765.7</v>
      </c>
      <c r="L68" s="21"/>
      <c r="M68" s="8"/>
    </row>
    <row r="69" spans="1:13" s="1" customFormat="1" ht="24" customHeight="1">
      <c r="A69" s="19" t="s">
        <v>106</v>
      </c>
      <c r="B69" s="19"/>
      <c r="C69" s="20" t="s">
        <v>14</v>
      </c>
      <c r="D69" s="20"/>
      <c r="E69" s="20"/>
      <c r="F69" s="7" t="s">
        <v>63</v>
      </c>
      <c r="G69" s="20" t="s">
        <v>107</v>
      </c>
      <c r="H69" s="20"/>
      <c r="I69" s="20" t="s">
        <v>0</v>
      </c>
      <c r="J69" s="20"/>
      <c r="K69" s="21">
        <f>73765.7</f>
        <v>73765.7</v>
      </c>
      <c r="L69" s="21"/>
      <c r="M69" s="8"/>
    </row>
    <row r="70" spans="1:13" s="1" customFormat="1" ht="54.95" customHeight="1">
      <c r="A70" s="19" t="s">
        <v>25</v>
      </c>
      <c r="B70" s="19"/>
      <c r="C70" s="20" t="s">
        <v>14</v>
      </c>
      <c r="D70" s="20"/>
      <c r="E70" s="20"/>
      <c r="F70" s="7" t="s">
        <v>63</v>
      </c>
      <c r="G70" s="20" t="s">
        <v>107</v>
      </c>
      <c r="H70" s="20"/>
      <c r="I70" s="20" t="s">
        <v>26</v>
      </c>
      <c r="J70" s="20"/>
      <c r="K70" s="21">
        <f>73765.7</f>
        <v>73765.7</v>
      </c>
      <c r="L70" s="21"/>
      <c r="M70" s="8"/>
    </row>
    <row r="71" spans="1:13" s="1" customFormat="1" ht="14.1" customHeight="1">
      <c r="A71" s="19" t="s">
        <v>98</v>
      </c>
      <c r="B71" s="19"/>
      <c r="C71" s="20" t="s">
        <v>14</v>
      </c>
      <c r="D71" s="20"/>
      <c r="E71" s="20"/>
      <c r="F71" s="7" t="s">
        <v>63</v>
      </c>
      <c r="G71" s="20" t="s">
        <v>107</v>
      </c>
      <c r="H71" s="20"/>
      <c r="I71" s="20" t="s">
        <v>99</v>
      </c>
      <c r="J71" s="20"/>
      <c r="K71" s="21">
        <f>73765.7</f>
        <v>73765.7</v>
      </c>
      <c r="L71" s="21"/>
      <c r="M71" s="8"/>
    </row>
    <row r="72" spans="1:13" s="1" customFormat="1" ht="24" customHeight="1">
      <c r="A72" s="19" t="s">
        <v>106</v>
      </c>
      <c r="B72" s="19"/>
      <c r="C72" s="20" t="s">
        <v>14</v>
      </c>
      <c r="D72" s="20"/>
      <c r="E72" s="20"/>
      <c r="F72" s="7" t="s">
        <v>63</v>
      </c>
      <c r="G72" s="20" t="s">
        <v>107</v>
      </c>
      <c r="H72" s="20"/>
      <c r="I72" s="20" t="s">
        <v>108</v>
      </c>
      <c r="J72" s="20"/>
      <c r="K72" s="21">
        <f>73765.7</f>
        <v>73765.7</v>
      </c>
      <c r="L72" s="21"/>
      <c r="M72" s="8"/>
    </row>
    <row r="73" spans="1:13" s="1" customFormat="1" ht="33.950000000000003" customHeight="1">
      <c r="A73" s="19" t="s">
        <v>109</v>
      </c>
      <c r="B73" s="19"/>
      <c r="C73" s="20" t="s">
        <v>14</v>
      </c>
      <c r="D73" s="20"/>
      <c r="E73" s="20"/>
      <c r="F73" s="7" t="s">
        <v>63</v>
      </c>
      <c r="G73" s="20" t="s">
        <v>110</v>
      </c>
      <c r="H73" s="20"/>
      <c r="I73" s="20" t="s">
        <v>0</v>
      </c>
      <c r="J73" s="20"/>
      <c r="K73" s="21">
        <f>862917.18</f>
        <v>862917.18</v>
      </c>
      <c r="L73" s="21"/>
      <c r="M73" s="8"/>
    </row>
    <row r="74" spans="1:13" s="1" customFormat="1" ht="24" customHeight="1">
      <c r="A74" s="19" t="s">
        <v>96</v>
      </c>
      <c r="B74" s="19"/>
      <c r="C74" s="20" t="s">
        <v>14</v>
      </c>
      <c r="D74" s="20"/>
      <c r="E74" s="20"/>
      <c r="F74" s="7" t="s">
        <v>63</v>
      </c>
      <c r="G74" s="20" t="s">
        <v>111</v>
      </c>
      <c r="H74" s="20"/>
      <c r="I74" s="20" t="s">
        <v>0</v>
      </c>
      <c r="J74" s="20"/>
      <c r="K74" s="21">
        <f>862917.18</f>
        <v>862917.18</v>
      </c>
      <c r="L74" s="21"/>
      <c r="M74" s="8"/>
    </row>
    <row r="75" spans="1:13" s="1" customFormat="1" ht="24" customHeight="1">
      <c r="A75" s="19" t="s">
        <v>73</v>
      </c>
      <c r="B75" s="19"/>
      <c r="C75" s="20" t="s">
        <v>14</v>
      </c>
      <c r="D75" s="20"/>
      <c r="E75" s="20"/>
      <c r="F75" s="7" t="s">
        <v>63</v>
      </c>
      <c r="G75" s="20" t="s">
        <v>111</v>
      </c>
      <c r="H75" s="20"/>
      <c r="I75" s="20" t="s">
        <v>74</v>
      </c>
      <c r="J75" s="20"/>
      <c r="K75" s="21">
        <f>861162.18</f>
        <v>861162.18</v>
      </c>
      <c r="L75" s="21"/>
      <c r="M75" s="8"/>
    </row>
    <row r="76" spans="1:13" s="1" customFormat="1" ht="24" customHeight="1">
      <c r="A76" s="19" t="s">
        <v>75</v>
      </c>
      <c r="B76" s="19"/>
      <c r="C76" s="20" t="s">
        <v>14</v>
      </c>
      <c r="D76" s="20"/>
      <c r="E76" s="20"/>
      <c r="F76" s="7" t="s">
        <v>63</v>
      </c>
      <c r="G76" s="20" t="s">
        <v>111</v>
      </c>
      <c r="H76" s="20"/>
      <c r="I76" s="20" t="s">
        <v>76</v>
      </c>
      <c r="J76" s="20"/>
      <c r="K76" s="21">
        <f>861162.18</f>
        <v>861162.18</v>
      </c>
      <c r="L76" s="21"/>
      <c r="M76" s="8"/>
    </row>
    <row r="77" spans="1:13" s="1" customFormat="1" ht="14.1" customHeight="1">
      <c r="A77" s="19" t="s">
        <v>77</v>
      </c>
      <c r="B77" s="19"/>
      <c r="C77" s="20" t="s">
        <v>14</v>
      </c>
      <c r="D77" s="20"/>
      <c r="E77" s="20"/>
      <c r="F77" s="7" t="s">
        <v>63</v>
      </c>
      <c r="G77" s="20" t="s">
        <v>111</v>
      </c>
      <c r="H77" s="20"/>
      <c r="I77" s="20" t="s">
        <v>78</v>
      </c>
      <c r="J77" s="20"/>
      <c r="K77" s="21">
        <f>861162.18</f>
        <v>861162.18</v>
      </c>
      <c r="L77" s="21"/>
      <c r="M77" s="8"/>
    </row>
    <row r="78" spans="1:13" s="1" customFormat="1" ht="14.1" customHeight="1">
      <c r="A78" s="19" t="s">
        <v>50</v>
      </c>
      <c r="B78" s="19"/>
      <c r="C78" s="20" t="s">
        <v>14</v>
      </c>
      <c r="D78" s="20"/>
      <c r="E78" s="20"/>
      <c r="F78" s="7" t="s">
        <v>63</v>
      </c>
      <c r="G78" s="20" t="s">
        <v>111</v>
      </c>
      <c r="H78" s="20"/>
      <c r="I78" s="20" t="s">
        <v>51</v>
      </c>
      <c r="J78" s="20"/>
      <c r="K78" s="21">
        <f>1755</f>
        <v>1755</v>
      </c>
      <c r="L78" s="21"/>
      <c r="M78" s="8"/>
    </row>
    <row r="79" spans="1:13" s="1" customFormat="1" ht="14.1" customHeight="1">
      <c r="A79" s="19" t="s">
        <v>85</v>
      </c>
      <c r="B79" s="19"/>
      <c r="C79" s="20" t="s">
        <v>14</v>
      </c>
      <c r="D79" s="20"/>
      <c r="E79" s="20"/>
      <c r="F79" s="7" t="s">
        <v>63</v>
      </c>
      <c r="G79" s="20" t="s">
        <v>111</v>
      </c>
      <c r="H79" s="20"/>
      <c r="I79" s="20" t="s">
        <v>86</v>
      </c>
      <c r="J79" s="20"/>
      <c r="K79" s="21">
        <f>1755</f>
        <v>1755</v>
      </c>
      <c r="L79" s="21"/>
      <c r="M79" s="8"/>
    </row>
    <row r="80" spans="1:13" s="1" customFormat="1" ht="14.1" customHeight="1">
      <c r="A80" s="19" t="s">
        <v>89</v>
      </c>
      <c r="B80" s="19"/>
      <c r="C80" s="20" t="s">
        <v>14</v>
      </c>
      <c r="D80" s="20"/>
      <c r="E80" s="20"/>
      <c r="F80" s="7" t="s">
        <v>63</v>
      </c>
      <c r="G80" s="20" t="s">
        <v>111</v>
      </c>
      <c r="H80" s="20"/>
      <c r="I80" s="20" t="s">
        <v>90</v>
      </c>
      <c r="J80" s="20"/>
      <c r="K80" s="21">
        <f>1755</f>
        <v>1755</v>
      </c>
      <c r="L80" s="21"/>
      <c r="M80" s="8"/>
    </row>
    <row r="81" spans="1:13" s="1" customFormat="1" ht="24" customHeight="1">
      <c r="A81" s="19" t="s">
        <v>112</v>
      </c>
      <c r="B81" s="19"/>
      <c r="C81" s="20" t="s">
        <v>14</v>
      </c>
      <c r="D81" s="20"/>
      <c r="E81" s="20"/>
      <c r="F81" s="7" t="s">
        <v>63</v>
      </c>
      <c r="G81" s="20" t="s">
        <v>113</v>
      </c>
      <c r="H81" s="20"/>
      <c r="I81" s="20" t="s">
        <v>0</v>
      </c>
      <c r="J81" s="20"/>
      <c r="K81" s="21">
        <f>6013433.81</f>
        <v>6013433.8099999996</v>
      </c>
      <c r="L81" s="21"/>
      <c r="M81" s="8"/>
    </row>
    <row r="82" spans="1:13" s="1" customFormat="1" ht="24" customHeight="1">
      <c r="A82" s="19" t="s">
        <v>96</v>
      </c>
      <c r="B82" s="19"/>
      <c r="C82" s="20" t="s">
        <v>14</v>
      </c>
      <c r="D82" s="20"/>
      <c r="E82" s="20"/>
      <c r="F82" s="7" t="s">
        <v>63</v>
      </c>
      <c r="G82" s="20" t="s">
        <v>114</v>
      </c>
      <c r="H82" s="20"/>
      <c r="I82" s="20" t="s">
        <v>0</v>
      </c>
      <c r="J82" s="20"/>
      <c r="K82" s="21">
        <f>6013433.81</f>
        <v>6013433.8099999996</v>
      </c>
      <c r="L82" s="21"/>
      <c r="M82" s="8"/>
    </row>
    <row r="83" spans="1:13" s="1" customFormat="1" ht="54.95" customHeight="1">
      <c r="A83" s="19" t="s">
        <v>25</v>
      </c>
      <c r="B83" s="19"/>
      <c r="C83" s="20" t="s">
        <v>14</v>
      </c>
      <c r="D83" s="20"/>
      <c r="E83" s="20"/>
      <c r="F83" s="7" t="s">
        <v>63</v>
      </c>
      <c r="G83" s="20" t="s">
        <v>114</v>
      </c>
      <c r="H83" s="20"/>
      <c r="I83" s="20" t="s">
        <v>26</v>
      </c>
      <c r="J83" s="20"/>
      <c r="K83" s="21">
        <f>20045.87</f>
        <v>20045.87</v>
      </c>
      <c r="L83" s="21"/>
      <c r="M83" s="8"/>
    </row>
    <row r="84" spans="1:13" s="1" customFormat="1" ht="14.1" customHeight="1">
      <c r="A84" s="19" t="s">
        <v>98</v>
      </c>
      <c r="B84" s="19"/>
      <c r="C84" s="20" t="s">
        <v>14</v>
      </c>
      <c r="D84" s="20"/>
      <c r="E84" s="20"/>
      <c r="F84" s="7" t="s">
        <v>63</v>
      </c>
      <c r="G84" s="20" t="s">
        <v>114</v>
      </c>
      <c r="H84" s="20"/>
      <c r="I84" s="20" t="s">
        <v>99</v>
      </c>
      <c r="J84" s="20"/>
      <c r="K84" s="21">
        <f>20045.87</f>
        <v>20045.87</v>
      </c>
      <c r="L84" s="21"/>
      <c r="M84" s="8"/>
    </row>
    <row r="85" spans="1:13" s="1" customFormat="1" ht="24" customHeight="1">
      <c r="A85" s="19" t="s">
        <v>106</v>
      </c>
      <c r="B85" s="19"/>
      <c r="C85" s="20" t="s">
        <v>14</v>
      </c>
      <c r="D85" s="20"/>
      <c r="E85" s="20"/>
      <c r="F85" s="7" t="s">
        <v>63</v>
      </c>
      <c r="G85" s="20" t="s">
        <v>114</v>
      </c>
      <c r="H85" s="20"/>
      <c r="I85" s="20" t="s">
        <v>108</v>
      </c>
      <c r="J85" s="20"/>
      <c r="K85" s="21">
        <f>20045.87</f>
        <v>20045.87</v>
      </c>
      <c r="L85" s="21"/>
      <c r="M85" s="8"/>
    </row>
    <row r="86" spans="1:13" s="1" customFormat="1" ht="24" customHeight="1">
      <c r="A86" s="19" t="s">
        <v>73</v>
      </c>
      <c r="B86" s="19"/>
      <c r="C86" s="20" t="s">
        <v>14</v>
      </c>
      <c r="D86" s="20"/>
      <c r="E86" s="20"/>
      <c r="F86" s="7" t="s">
        <v>63</v>
      </c>
      <c r="G86" s="20" t="s">
        <v>114</v>
      </c>
      <c r="H86" s="20"/>
      <c r="I86" s="20" t="s">
        <v>74</v>
      </c>
      <c r="J86" s="20"/>
      <c r="K86" s="21">
        <f>4208779.94</f>
        <v>4208779.9400000004</v>
      </c>
      <c r="L86" s="21"/>
      <c r="M86" s="8"/>
    </row>
    <row r="87" spans="1:13" s="1" customFormat="1" ht="24" customHeight="1">
      <c r="A87" s="19" t="s">
        <v>75</v>
      </c>
      <c r="B87" s="19"/>
      <c r="C87" s="20" t="s">
        <v>14</v>
      </c>
      <c r="D87" s="20"/>
      <c r="E87" s="20"/>
      <c r="F87" s="7" t="s">
        <v>63</v>
      </c>
      <c r="G87" s="20" t="s">
        <v>114</v>
      </c>
      <c r="H87" s="20"/>
      <c r="I87" s="20" t="s">
        <v>76</v>
      </c>
      <c r="J87" s="20"/>
      <c r="K87" s="21">
        <f>4208779.94</f>
        <v>4208779.9400000004</v>
      </c>
      <c r="L87" s="21"/>
      <c r="M87" s="8"/>
    </row>
    <row r="88" spans="1:13" s="1" customFormat="1" ht="24" customHeight="1">
      <c r="A88" s="19" t="s">
        <v>115</v>
      </c>
      <c r="B88" s="19"/>
      <c r="C88" s="20" t="s">
        <v>14</v>
      </c>
      <c r="D88" s="20"/>
      <c r="E88" s="20"/>
      <c r="F88" s="7" t="s">
        <v>63</v>
      </c>
      <c r="G88" s="20" t="s">
        <v>114</v>
      </c>
      <c r="H88" s="20"/>
      <c r="I88" s="20" t="s">
        <v>116</v>
      </c>
      <c r="J88" s="20"/>
      <c r="K88" s="21">
        <f>453628.65</f>
        <v>453628.65</v>
      </c>
      <c r="L88" s="21"/>
      <c r="M88" s="8"/>
    </row>
    <row r="89" spans="1:13" s="1" customFormat="1" ht="14.1" customHeight="1">
      <c r="A89" s="19" t="s">
        <v>77</v>
      </c>
      <c r="B89" s="19"/>
      <c r="C89" s="20" t="s">
        <v>14</v>
      </c>
      <c r="D89" s="20"/>
      <c r="E89" s="20"/>
      <c r="F89" s="7" t="s">
        <v>63</v>
      </c>
      <c r="G89" s="20" t="s">
        <v>114</v>
      </c>
      <c r="H89" s="20"/>
      <c r="I89" s="20" t="s">
        <v>78</v>
      </c>
      <c r="J89" s="20"/>
      <c r="K89" s="21">
        <f>744025.38</f>
        <v>744025.38</v>
      </c>
      <c r="L89" s="21"/>
      <c r="M89" s="8"/>
    </row>
    <row r="90" spans="1:13" s="1" customFormat="1" ht="14.1" customHeight="1">
      <c r="A90" s="19" t="s">
        <v>79</v>
      </c>
      <c r="B90" s="19"/>
      <c r="C90" s="20" t="s">
        <v>14</v>
      </c>
      <c r="D90" s="20"/>
      <c r="E90" s="20"/>
      <c r="F90" s="7" t="s">
        <v>63</v>
      </c>
      <c r="G90" s="20" t="s">
        <v>114</v>
      </c>
      <c r="H90" s="20"/>
      <c r="I90" s="20" t="s">
        <v>80</v>
      </c>
      <c r="J90" s="20"/>
      <c r="K90" s="21">
        <f>3011125.91</f>
        <v>3011125.91</v>
      </c>
      <c r="L90" s="21"/>
      <c r="M90" s="8"/>
    </row>
    <row r="91" spans="1:13" s="1" customFormat="1" ht="14.1" customHeight="1">
      <c r="A91" s="15" t="s">
        <v>50</v>
      </c>
      <c r="B91" s="15"/>
      <c r="C91" s="12" t="s">
        <v>14</v>
      </c>
      <c r="D91" s="12"/>
      <c r="E91" s="12"/>
      <c r="F91" s="9" t="s">
        <v>63</v>
      </c>
      <c r="G91" s="12" t="s">
        <v>114</v>
      </c>
      <c r="H91" s="12"/>
      <c r="I91" s="12" t="s">
        <v>51</v>
      </c>
      <c r="J91" s="12"/>
      <c r="K91" s="16">
        <f>1784608</f>
        <v>1784608</v>
      </c>
      <c r="L91" s="16"/>
      <c r="M91" s="10"/>
    </row>
    <row r="92" spans="1:13" s="1" customFormat="1" ht="14.1" customHeight="1">
      <c r="A92" s="15" t="s">
        <v>85</v>
      </c>
      <c r="B92" s="15"/>
      <c r="C92" s="12" t="s">
        <v>14</v>
      </c>
      <c r="D92" s="12"/>
      <c r="E92" s="12"/>
      <c r="F92" s="9" t="s">
        <v>63</v>
      </c>
      <c r="G92" s="12" t="s">
        <v>114</v>
      </c>
      <c r="H92" s="12"/>
      <c r="I92" s="12" t="s">
        <v>86</v>
      </c>
      <c r="J92" s="12"/>
      <c r="K92" s="16">
        <f>1784608</f>
        <v>1784608</v>
      </c>
      <c r="L92" s="16"/>
      <c r="M92" s="10"/>
    </row>
    <row r="93" spans="1:13" s="1" customFormat="1" ht="24" customHeight="1">
      <c r="A93" s="15" t="s">
        <v>87</v>
      </c>
      <c r="B93" s="15"/>
      <c r="C93" s="12" t="s">
        <v>14</v>
      </c>
      <c r="D93" s="12"/>
      <c r="E93" s="12"/>
      <c r="F93" s="9" t="s">
        <v>63</v>
      </c>
      <c r="G93" s="12" t="s">
        <v>114</v>
      </c>
      <c r="H93" s="12"/>
      <c r="I93" s="12" t="s">
        <v>88</v>
      </c>
      <c r="J93" s="12"/>
      <c r="K93" s="16">
        <f>1784608</f>
        <v>1784608</v>
      </c>
      <c r="L93" s="16"/>
      <c r="M93" s="10"/>
    </row>
    <row r="94" spans="1:13" s="1" customFormat="1" ht="14.1" customHeight="1">
      <c r="A94" s="15" t="s">
        <v>117</v>
      </c>
      <c r="B94" s="15"/>
      <c r="C94" s="12" t="s">
        <v>14</v>
      </c>
      <c r="D94" s="12"/>
      <c r="E94" s="12"/>
      <c r="F94" s="9" t="s">
        <v>118</v>
      </c>
      <c r="G94" s="12" t="s">
        <v>0</v>
      </c>
      <c r="H94" s="12"/>
      <c r="I94" s="12" t="s">
        <v>0</v>
      </c>
      <c r="J94" s="12"/>
      <c r="K94" s="16">
        <f t="shared" ref="K94:K100" si="3">594700</f>
        <v>594700</v>
      </c>
      <c r="L94" s="16"/>
      <c r="M94" s="11">
        <f>K94</f>
        <v>594700</v>
      </c>
    </row>
    <row r="95" spans="1:13" s="1" customFormat="1" ht="14.1" customHeight="1">
      <c r="A95" s="15" t="s">
        <v>119</v>
      </c>
      <c r="B95" s="15"/>
      <c r="C95" s="12" t="s">
        <v>14</v>
      </c>
      <c r="D95" s="12"/>
      <c r="E95" s="12"/>
      <c r="F95" s="9" t="s">
        <v>120</v>
      </c>
      <c r="G95" s="12" t="s">
        <v>0</v>
      </c>
      <c r="H95" s="12"/>
      <c r="I95" s="12" t="s">
        <v>0</v>
      </c>
      <c r="J95" s="12"/>
      <c r="K95" s="16">
        <f t="shared" si="3"/>
        <v>594700</v>
      </c>
      <c r="L95" s="16"/>
      <c r="M95" s="11">
        <f t="shared" ref="M95:M116" si="4">K95</f>
        <v>594700</v>
      </c>
    </row>
    <row r="96" spans="1:13" s="1" customFormat="1" ht="33.950000000000003" customHeight="1">
      <c r="A96" s="15" t="s">
        <v>19</v>
      </c>
      <c r="B96" s="15"/>
      <c r="C96" s="12" t="s">
        <v>14</v>
      </c>
      <c r="D96" s="12"/>
      <c r="E96" s="12"/>
      <c r="F96" s="9" t="s">
        <v>120</v>
      </c>
      <c r="G96" s="12" t="s">
        <v>20</v>
      </c>
      <c r="H96" s="12"/>
      <c r="I96" s="12" t="s">
        <v>0</v>
      </c>
      <c r="J96" s="12"/>
      <c r="K96" s="16">
        <f t="shared" si="3"/>
        <v>594700</v>
      </c>
      <c r="L96" s="16"/>
      <c r="M96" s="11">
        <f t="shared" si="4"/>
        <v>594700</v>
      </c>
    </row>
    <row r="97" spans="1:13" s="1" customFormat="1" ht="33.950000000000003" customHeight="1">
      <c r="A97" s="15" t="s">
        <v>121</v>
      </c>
      <c r="B97" s="15"/>
      <c r="C97" s="12" t="s">
        <v>14</v>
      </c>
      <c r="D97" s="12"/>
      <c r="E97" s="12"/>
      <c r="F97" s="9" t="s">
        <v>120</v>
      </c>
      <c r="G97" s="12" t="s">
        <v>122</v>
      </c>
      <c r="H97" s="12"/>
      <c r="I97" s="12" t="s">
        <v>0</v>
      </c>
      <c r="J97" s="12"/>
      <c r="K97" s="16">
        <f t="shared" si="3"/>
        <v>594700</v>
      </c>
      <c r="L97" s="16"/>
      <c r="M97" s="11">
        <f t="shared" si="4"/>
        <v>594700</v>
      </c>
    </row>
    <row r="98" spans="1:13" s="1" customFormat="1" ht="33.950000000000003" customHeight="1">
      <c r="A98" s="15" t="s">
        <v>123</v>
      </c>
      <c r="B98" s="15"/>
      <c r="C98" s="12" t="s">
        <v>14</v>
      </c>
      <c r="D98" s="12"/>
      <c r="E98" s="12"/>
      <c r="F98" s="9" t="s">
        <v>120</v>
      </c>
      <c r="G98" s="12" t="s">
        <v>124</v>
      </c>
      <c r="H98" s="12"/>
      <c r="I98" s="12" t="s">
        <v>0</v>
      </c>
      <c r="J98" s="12"/>
      <c r="K98" s="16">
        <f t="shared" si="3"/>
        <v>594700</v>
      </c>
      <c r="L98" s="16"/>
      <c r="M98" s="11">
        <f t="shared" si="4"/>
        <v>594700</v>
      </c>
    </row>
    <row r="99" spans="1:13" s="1" customFormat="1" ht="54.95" customHeight="1">
      <c r="A99" s="15" t="s">
        <v>25</v>
      </c>
      <c r="B99" s="15"/>
      <c r="C99" s="12" t="s">
        <v>14</v>
      </c>
      <c r="D99" s="12"/>
      <c r="E99" s="12"/>
      <c r="F99" s="9" t="s">
        <v>120</v>
      </c>
      <c r="G99" s="12" t="s">
        <v>124</v>
      </c>
      <c r="H99" s="12"/>
      <c r="I99" s="12" t="s">
        <v>26</v>
      </c>
      <c r="J99" s="12"/>
      <c r="K99" s="16">
        <f t="shared" si="3"/>
        <v>594700</v>
      </c>
      <c r="L99" s="16"/>
      <c r="M99" s="11">
        <f t="shared" si="4"/>
        <v>594700</v>
      </c>
    </row>
    <row r="100" spans="1:13" s="1" customFormat="1" ht="24" customHeight="1">
      <c r="A100" s="15" t="s">
        <v>27</v>
      </c>
      <c r="B100" s="15"/>
      <c r="C100" s="12" t="s">
        <v>14</v>
      </c>
      <c r="D100" s="12"/>
      <c r="E100" s="12"/>
      <c r="F100" s="9" t="s">
        <v>120</v>
      </c>
      <c r="G100" s="12" t="s">
        <v>124</v>
      </c>
      <c r="H100" s="12"/>
      <c r="I100" s="12" t="s">
        <v>28</v>
      </c>
      <c r="J100" s="12"/>
      <c r="K100" s="16">
        <f t="shared" si="3"/>
        <v>594700</v>
      </c>
      <c r="L100" s="16"/>
      <c r="M100" s="11">
        <f t="shared" si="4"/>
        <v>594700</v>
      </c>
    </row>
    <row r="101" spans="1:13" s="1" customFormat="1" ht="24" customHeight="1">
      <c r="A101" s="15" t="s">
        <v>29</v>
      </c>
      <c r="B101" s="15"/>
      <c r="C101" s="12" t="s">
        <v>14</v>
      </c>
      <c r="D101" s="12"/>
      <c r="E101" s="12"/>
      <c r="F101" s="9" t="s">
        <v>120</v>
      </c>
      <c r="G101" s="12" t="s">
        <v>124</v>
      </c>
      <c r="H101" s="12"/>
      <c r="I101" s="12" t="s">
        <v>30</v>
      </c>
      <c r="J101" s="12"/>
      <c r="K101" s="16">
        <f>463597.63</f>
        <v>463597.63</v>
      </c>
      <c r="L101" s="16"/>
      <c r="M101" s="11">
        <f t="shared" si="4"/>
        <v>463597.63</v>
      </c>
    </row>
    <row r="102" spans="1:13" s="1" customFormat="1" ht="33.950000000000003" customHeight="1">
      <c r="A102" s="15" t="s">
        <v>31</v>
      </c>
      <c r="B102" s="15"/>
      <c r="C102" s="12" t="s">
        <v>14</v>
      </c>
      <c r="D102" s="12"/>
      <c r="E102" s="12"/>
      <c r="F102" s="9" t="s">
        <v>120</v>
      </c>
      <c r="G102" s="12" t="s">
        <v>124</v>
      </c>
      <c r="H102" s="12"/>
      <c r="I102" s="12" t="s">
        <v>32</v>
      </c>
      <c r="J102" s="12"/>
      <c r="K102" s="16">
        <f>131102.37</f>
        <v>131102.37</v>
      </c>
      <c r="L102" s="16"/>
      <c r="M102" s="11">
        <f t="shared" si="4"/>
        <v>131102.37</v>
      </c>
    </row>
    <row r="103" spans="1:13" s="1" customFormat="1" ht="24" customHeight="1">
      <c r="A103" s="15" t="s">
        <v>125</v>
      </c>
      <c r="B103" s="15"/>
      <c r="C103" s="12" t="s">
        <v>14</v>
      </c>
      <c r="D103" s="12"/>
      <c r="E103" s="12"/>
      <c r="F103" s="9" t="s">
        <v>126</v>
      </c>
      <c r="G103" s="12" t="s">
        <v>0</v>
      </c>
      <c r="H103" s="12"/>
      <c r="I103" s="12" t="s">
        <v>0</v>
      </c>
      <c r="J103" s="12"/>
      <c r="K103" s="16">
        <f>72686.96</f>
        <v>72686.960000000006</v>
      </c>
      <c r="L103" s="16"/>
      <c r="M103" s="11">
        <f>M104</f>
        <v>60149.46</v>
      </c>
    </row>
    <row r="104" spans="1:13" s="1" customFormat="1" ht="14.1" customHeight="1">
      <c r="A104" s="15" t="s">
        <v>127</v>
      </c>
      <c r="B104" s="15"/>
      <c r="C104" s="12" t="s">
        <v>14</v>
      </c>
      <c r="D104" s="12"/>
      <c r="E104" s="12"/>
      <c r="F104" s="9" t="s">
        <v>128</v>
      </c>
      <c r="G104" s="12" t="s">
        <v>0</v>
      </c>
      <c r="H104" s="12"/>
      <c r="I104" s="12" t="s">
        <v>0</v>
      </c>
      <c r="J104" s="12"/>
      <c r="K104" s="16">
        <f>60149.46</f>
        <v>60149.46</v>
      </c>
      <c r="L104" s="16"/>
      <c r="M104" s="11">
        <f t="shared" si="4"/>
        <v>60149.46</v>
      </c>
    </row>
    <row r="105" spans="1:13" s="1" customFormat="1" ht="33.950000000000003" customHeight="1">
      <c r="A105" s="15" t="s">
        <v>19</v>
      </c>
      <c r="B105" s="15"/>
      <c r="C105" s="12" t="s">
        <v>14</v>
      </c>
      <c r="D105" s="12"/>
      <c r="E105" s="12"/>
      <c r="F105" s="9" t="s">
        <v>128</v>
      </c>
      <c r="G105" s="12" t="s">
        <v>20</v>
      </c>
      <c r="H105" s="12"/>
      <c r="I105" s="12" t="s">
        <v>0</v>
      </c>
      <c r="J105" s="12"/>
      <c r="K105" s="16">
        <f>60149.46</f>
        <v>60149.46</v>
      </c>
      <c r="L105" s="16"/>
      <c r="M105" s="11">
        <f t="shared" si="4"/>
        <v>60149.46</v>
      </c>
    </row>
    <row r="106" spans="1:13" s="1" customFormat="1" ht="24" customHeight="1">
      <c r="A106" s="15" t="s">
        <v>129</v>
      </c>
      <c r="B106" s="15"/>
      <c r="C106" s="12" t="s">
        <v>14</v>
      </c>
      <c r="D106" s="12"/>
      <c r="E106" s="12"/>
      <c r="F106" s="9" t="s">
        <v>128</v>
      </c>
      <c r="G106" s="12" t="s">
        <v>130</v>
      </c>
      <c r="H106" s="12"/>
      <c r="I106" s="12" t="s">
        <v>0</v>
      </c>
      <c r="J106" s="12"/>
      <c r="K106" s="16">
        <f>60149.46</f>
        <v>60149.46</v>
      </c>
      <c r="L106" s="16"/>
      <c r="M106" s="11">
        <f t="shared" si="4"/>
        <v>60149.46</v>
      </c>
    </row>
    <row r="107" spans="1:13" s="1" customFormat="1" ht="66" customHeight="1">
      <c r="A107" s="15" t="s">
        <v>131</v>
      </c>
      <c r="B107" s="15"/>
      <c r="C107" s="12" t="s">
        <v>14</v>
      </c>
      <c r="D107" s="12"/>
      <c r="E107" s="12"/>
      <c r="F107" s="9" t="s">
        <v>128</v>
      </c>
      <c r="G107" s="12" t="s">
        <v>132</v>
      </c>
      <c r="H107" s="12"/>
      <c r="I107" s="12" t="s">
        <v>0</v>
      </c>
      <c r="J107" s="12"/>
      <c r="K107" s="16">
        <f>34382.97</f>
        <v>34382.97</v>
      </c>
      <c r="L107" s="16"/>
      <c r="M107" s="11">
        <f t="shared" si="4"/>
        <v>34382.97</v>
      </c>
    </row>
    <row r="108" spans="1:13" s="1" customFormat="1" ht="54.95" customHeight="1">
      <c r="A108" s="15" t="s">
        <v>25</v>
      </c>
      <c r="B108" s="15"/>
      <c r="C108" s="12" t="s">
        <v>14</v>
      </c>
      <c r="D108" s="12"/>
      <c r="E108" s="12"/>
      <c r="F108" s="9" t="s">
        <v>128</v>
      </c>
      <c r="G108" s="12" t="s">
        <v>132</v>
      </c>
      <c r="H108" s="12"/>
      <c r="I108" s="12" t="s">
        <v>26</v>
      </c>
      <c r="J108" s="12"/>
      <c r="K108" s="16">
        <f>34382.97</f>
        <v>34382.97</v>
      </c>
      <c r="L108" s="16"/>
      <c r="M108" s="11">
        <f t="shared" si="4"/>
        <v>34382.97</v>
      </c>
    </row>
    <row r="109" spans="1:13" s="1" customFormat="1" ht="24" customHeight="1">
      <c r="A109" s="15" t="s">
        <v>27</v>
      </c>
      <c r="B109" s="15"/>
      <c r="C109" s="12" t="s">
        <v>14</v>
      </c>
      <c r="D109" s="12"/>
      <c r="E109" s="12"/>
      <c r="F109" s="9" t="s">
        <v>128</v>
      </c>
      <c r="G109" s="12" t="s">
        <v>132</v>
      </c>
      <c r="H109" s="12"/>
      <c r="I109" s="12" t="s">
        <v>28</v>
      </c>
      <c r="J109" s="12"/>
      <c r="K109" s="16">
        <f>34382.97</f>
        <v>34382.97</v>
      </c>
      <c r="L109" s="16"/>
      <c r="M109" s="11">
        <f t="shared" si="4"/>
        <v>34382.97</v>
      </c>
    </row>
    <row r="110" spans="1:13" s="1" customFormat="1" ht="24" customHeight="1">
      <c r="A110" s="15" t="s">
        <v>29</v>
      </c>
      <c r="B110" s="15"/>
      <c r="C110" s="12" t="s">
        <v>14</v>
      </c>
      <c r="D110" s="12"/>
      <c r="E110" s="12"/>
      <c r="F110" s="9" t="s">
        <v>128</v>
      </c>
      <c r="G110" s="12" t="s">
        <v>132</v>
      </c>
      <c r="H110" s="12"/>
      <c r="I110" s="12" t="s">
        <v>30</v>
      </c>
      <c r="J110" s="12"/>
      <c r="K110" s="16">
        <f>26408.04</f>
        <v>26408.04</v>
      </c>
      <c r="L110" s="16"/>
      <c r="M110" s="11">
        <f t="shared" si="4"/>
        <v>26408.04</v>
      </c>
    </row>
    <row r="111" spans="1:13" s="1" customFormat="1" ht="33.950000000000003" customHeight="1">
      <c r="A111" s="15" t="s">
        <v>31</v>
      </c>
      <c r="B111" s="15"/>
      <c r="C111" s="12" t="s">
        <v>14</v>
      </c>
      <c r="D111" s="12"/>
      <c r="E111" s="12"/>
      <c r="F111" s="9" t="s">
        <v>128</v>
      </c>
      <c r="G111" s="12" t="s">
        <v>132</v>
      </c>
      <c r="H111" s="12"/>
      <c r="I111" s="12" t="s">
        <v>32</v>
      </c>
      <c r="J111" s="12"/>
      <c r="K111" s="16">
        <f>7974.93</f>
        <v>7974.93</v>
      </c>
      <c r="L111" s="16"/>
      <c r="M111" s="11">
        <f t="shared" si="4"/>
        <v>7974.93</v>
      </c>
    </row>
    <row r="112" spans="1:13" s="1" customFormat="1" ht="66" customHeight="1">
      <c r="A112" s="15" t="s">
        <v>133</v>
      </c>
      <c r="B112" s="15"/>
      <c r="C112" s="12" t="s">
        <v>14</v>
      </c>
      <c r="D112" s="12"/>
      <c r="E112" s="12"/>
      <c r="F112" s="9" t="s">
        <v>128</v>
      </c>
      <c r="G112" s="12" t="s">
        <v>134</v>
      </c>
      <c r="H112" s="12"/>
      <c r="I112" s="12" t="s">
        <v>0</v>
      </c>
      <c r="J112" s="12"/>
      <c r="K112" s="16">
        <f>25766.49</f>
        <v>25766.49</v>
      </c>
      <c r="L112" s="16"/>
      <c r="M112" s="11">
        <f t="shared" si="4"/>
        <v>25766.49</v>
      </c>
    </row>
    <row r="113" spans="1:13" s="1" customFormat="1" ht="54.95" customHeight="1">
      <c r="A113" s="15" t="s">
        <v>25</v>
      </c>
      <c r="B113" s="15"/>
      <c r="C113" s="12" t="s">
        <v>14</v>
      </c>
      <c r="D113" s="12"/>
      <c r="E113" s="12"/>
      <c r="F113" s="9" t="s">
        <v>128</v>
      </c>
      <c r="G113" s="12" t="s">
        <v>134</v>
      </c>
      <c r="H113" s="12"/>
      <c r="I113" s="12" t="s">
        <v>26</v>
      </c>
      <c r="J113" s="12"/>
      <c r="K113" s="16">
        <f>25766.49</f>
        <v>25766.49</v>
      </c>
      <c r="L113" s="16"/>
      <c r="M113" s="11">
        <f t="shared" si="4"/>
        <v>25766.49</v>
      </c>
    </row>
    <row r="114" spans="1:13" s="1" customFormat="1" ht="24" customHeight="1">
      <c r="A114" s="15" t="s">
        <v>27</v>
      </c>
      <c r="B114" s="15"/>
      <c r="C114" s="12" t="s">
        <v>14</v>
      </c>
      <c r="D114" s="12"/>
      <c r="E114" s="12"/>
      <c r="F114" s="9" t="s">
        <v>128</v>
      </c>
      <c r="G114" s="12" t="s">
        <v>134</v>
      </c>
      <c r="H114" s="12"/>
      <c r="I114" s="12" t="s">
        <v>28</v>
      </c>
      <c r="J114" s="12"/>
      <c r="K114" s="16">
        <f>25766.49</f>
        <v>25766.49</v>
      </c>
      <c r="L114" s="16"/>
      <c r="M114" s="11">
        <f t="shared" si="4"/>
        <v>25766.49</v>
      </c>
    </row>
    <row r="115" spans="1:13" s="1" customFormat="1" ht="24" customHeight="1">
      <c r="A115" s="15" t="s">
        <v>29</v>
      </c>
      <c r="B115" s="15"/>
      <c r="C115" s="12" t="s">
        <v>14</v>
      </c>
      <c r="D115" s="12"/>
      <c r="E115" s="12"/>
      <c r="F115" s="9" t="s">
        <v>128</v>
      </c>
      <c r="G115" s="12" t="s">
        <v>134</v>
      </c>
      <c r="H115" s="12"/>
      <c r="I115" s="12" t="s">
        <v>30</v>
      </c>
      <c r="J115" s="12"/>
      <c r="K115" s="16">
        <f>19789.92</f>
        <v>19789.919999999998</v>
      </c>
      <c r="L115" s="16"/>
      <c r="M115" s="11">
        <f t="shared" si="4"/>
        <v>19789.919999999998</v>
      </c>
    </row>
    <row r="116" spans="1:13" s="1" customFormat="1" ht="33.950000000000003" customHeight="1">
      <c r="A116" s="15" t="s">
        <v>31</v>
      </c>
      <c r="B116" s="15"/>
      <c r="C116" s="12" t="s">
        <v>14</v>
      </c>
      <c r="D116" s="12"/>
      <c r="E116" s="12"/>
      <c r="F116" s="9" t="s">
        <v>128</v>
      </c>
      <c r="G116" s="12" t="s">
        <v>134</v>
      </c>
      <c r="H116" s="12"/>
      <c r="I116" s="12" t="s">
        <v>32</v>
      </c>
      <c r="J116" s="12"/>
      <c r="K116" s="16">
        <f>5976.57</f>
        <v>5976.57</v>
      </c>
      <c r="L116" s="16"/>
      <c r="M116" s="11">
        <f t="shared" si="4"/>
        <v>5976.57</v>
      </c>
    </row>
    <row r="117" spans="1:13" s="1" customFormat="1" ht="24" customHeight="1">
      <c r="A117" s="15" t="s">
        <v>135</v>
      </c>
      <c r="B117" s="15"/>
      <c r="C117" s="12" t="s">
        <v>14</v>
      </c>
      <c r="D117" s="12"/>
      <c r="E117" s="12"/>
      <c r="F117" s="9" t="s">
        <v>136</v>
      </c>
      <c r="G117" s="12" t="s">
        <v>0</v>
      </c>
      <c r="H117" s="12"/>
      <c r="I117" s="12" t="s">
        <v>0</v>
      </c>
      <c r="J117" s="12"/>
      <c r="K117" s="16">
        <f>12537.5</f>
        <v>12537.5</v>
      </c>
      <c r="L117" s="16"/>
      <c r="M117" s="10"/>
    </row>
    <row r="118" spans="1:13" s="1" customFormat="1" ht="45" customHeight="1">
      <c r="A118" s="15" t="s">
        <v>137</v>
      </c>
      <c r="B118" s="15"/>
      <c r="C118" s="12" t="s">
        <v>14</v>
      </c>
      <c r="D118" s="12"/>
      <c r="E118" s="12"/>
      <c r="F118" s="9" t="s">
        <v>136</v>
      </c>
      <c r="G118" s="12" t="s">
        <v>138</v>
      </c>
      <c r="H118" s="12"/>
      <c r="I118" s="12" t="s">
        <v>0</v>
      </c>
      <c r="J118" s="12"/>
      <c r="K118" s="16">
        <f>12537.5</f>
        <v>12537.5</v>
      </c>
      <c r="L118" s="16"/>
      <c r="M118" s="10"/>
    </row>
    <row r="119" spans="1:13" s="1" customFormat="1" ht="45" customHeight="1">
      <c r="A119" s="15" t="s">
        <v>139</v>
      </c>
      <c r="B119" s="15"/>
      <c r="C119" s="12" t="s">
        <v>14</v>
      </c>
      <c r="D119" s="12"/>
      <c r="E119" s="12"/>
      <c r="F119" s="9" t="s">
        <v>136</v>
      </c>
      <c r="G119" s="12" t="s">
        <v>140</v>
      </c>
      <c r="H119" s="12"/>
      <c r="I119" s="12" t="s">
        <v>0</v>
      </c>
      <c r="J119" s="12"/>
      <c r="K119" s="16">
        <f>12537.5</f>
        <v>12537.5</v>
      </c>
      <c r="L119" s="16"/>
      <c r="M119" s="10"/>
    </row>
    <row r="120" spans="1:13" s="1" customFormat="1" ht="24" customHeight="1">
      <c r="A120" s="15" t="s">
        <v>141</v>
      </c>
      <c r="B120" s="15"/>
      <c r="C120" s="12" t="s">
        <v>14</v>
      </c>
      <c r="D120" s="12"/>
      <c r="E120" s="12"/>
      <c r="F120" s="9" t="s">
        <v>136</v>
      </c>
      <c r="G120" s="12" t="s">
        <v>142</v>
      </c>
      <c r="H120" s="12"/>
      <c r="I120" s="12" t="s">
        <v>0</v>
      </c>
      <c r="J120" s="12"/>
      <c r="K120" s="16">
        <f>10030</f>
        <v>10030</v>
      </c>
      <c r="L120" s="16"/>
      <c r="M120" s="10"/>
    </row>
    <row r="121" spans="1:13" s="1" customFormat="1" ht="54.95" customHeight="1">
      <c r="A121" s="15" t="s">
        <v>25</v>
      </c>
      <c r="B121" s="15"/>
      <c r="C121" s="12" t="s">
        <v>14</v>
      </c>
      <c r="D121" s="12"/>
      <c r="E121" s="12"/>
      <c r="F121" s="9" t="s">
        <v>136</v>
      </c>
      <c r="G121" s="12" t="s">
        <v>142</v>
      </c>
      <c r="H121" s="12"/>
      <c r="I121" s="12" t="s">
        <v>26</v>
      </c>
      <c r="J121" s="12"/>
      <c r="K121" s="16">
        <f>10030</f>
        <v>10030</v>
      </c>
      <c r="L121" s="16"/>
      <c r="M121" s="10"/>
    </row>
    <row r="122" spans="1:13" s="1" customFormat="1" ht="24" customHeight="1">
      <c r="A122" s="15" t="s">
        <v>27</v>
      </c>
      <c r="B122" s="15"/>
      <c r="C122" s="12" t="s">
        <v>14</v>
      </c>
      <c r="D122" s="12"/>
      <c r="E122" s="12"/>
      <c r="F122" s="9" t="s">
        <v>136</v>
      </c>
      <c r="G122" s="12" t="s">
        <v>142</v>
      </c>
      <c r="H122" s="12"/>
      <c r="I122" s="12" t="s">
        <v>28</v>
      </c>
      <c r="J122" s="12"/>
      <c r="K122" s="16">
        <f>10030</f>
        <v>10030</v>
      </c>
      <c r="L122" s="16"/>
      <c r="M122" s="10"/>
    </row>
    <row r="123" spans="1:13" s="1" customFormat="1" ht="24" customHeight="1">
      <c r="A123" s="15" t="s">
        <v>143</v>
      </c>
      <c r="B123" s="15"/>
      <c r="C123" s="12" t="s">
        <v>14</v>
      </c>
      <c r="D123" s="12"/>
      <c r="E123" s="12"/>
      <c r="F123" s="9" t="s">
        <v>136</v>
      </c>
      <c r="G123" s="12" t="s">
        <v>142</v>
      </c>
      <c r="H123" s="12"/>
      <c r="I123" s="12" t="s">
        <v>144</v>
      </c>
      <c r="J123" s="12"/>
      <c r="K123" s="16">
        <f>10030</f>
        <v>10030</v>
      </c>
      <c r="L123" s="16"/>
      <c r="M123" s="10"/>
    </row>
    <row r="124" spans="1:13" s="1" customFormat="1" ht="24" customHeight="1">
      <c r="A124" s="15" t="s">
        <v>141</v>
      </c>
      <c r="B124" s="15"/>
      <c r="C124" s="12" t="s">
        <v>14</v>
      </c>
      <c r="D124" s="12"/>
      <c r="E124" s="12"/>
      <c r="F124" s="9" t="s">
        <v>136</v>
      </c>
      <c r="G124" s="12" t="s">
        <v>145</v>
      </c>
      <c r="H124" s="12"/>
      <c r="I124" s="12" t="s">
        <v>0</v>
      </c>
      <c r="J124" s="12"/>
      <c r="K124" s="16">
        <f>2507.5</f>
        <v>2507.5</v>
      </c>
      <c r="L124" s="16"/>
      <c r="M124" s="10"/>
    </row>
    <row r="125" spans="1:13" s="1" customFormat="1" ht="54.95" customHeight="1">
      <c r="A125" s="15" t="s">
        <v>25</v>
      </c>
      <c r="B125" s="15"/>
      <c r="C125" s="12" t="s">
        <v>14</v>
      </c>
      <c r="D125" s="12"/>
      <c r="E125" s="12"/>
      <c r="F125" s="9" t="s">
        <v>136</v>
      </c>
      <c r="G125" s="12" t="s">
        <v>145</v>
      </c>
      <c r="H125" s="12"/>
      <c r="I125" s="12" t="s">
        <v>26</v>
      </c>
      <c r="J125" s="12"/>
      <c r="K125" s="16">
        <f>1607.5</f>
        <v>1607.5</v>
      </c>
      <c r="L125" s="16"/>
      <c r="M125" s="10"/>
    </row>
    <row r="126" spans="1:13" s="1" customFormat="1" ht="24" customHeight="1">
      <c r="A126" s="15" t="s">
        <v>27</v>
      </c>
      <c r="B126" s="15"/>
      <c r="C126" s="12" t="s">
        <v>14</v>
      </c>
      <c r="D126" s="12"/>
      <c r="E126" s="12"/>
      <c r="F126" s="9" t="s">
        <v>136</v>
      </c>
      <c r="G126" s="12" t="s">
        <v>145</v>
      </c>
      <c r="H126" s="12"/>
      <c r="I126" s="12" t="s">
        <v>28</v>
      </c>
      <c r="J126" s="12"/>
      <c r="K126" s="16">
        <f>1607.5</f>
        <v>1607.5</v>
      </c>
      <c r="L126" s="16"/>
      <c r="M126" s="10"/>
    </row>
    <row r="127" spans="1:13" s="1" customFormat="1" ht="24" customHeight="1">
      <c r="A127" s="15" t="s">
        <v>143</v>
      </c>
      <c r="B127" s="15"/>
      <c r="C127" s="12" t="s">
        <v>14</v>
      </c>
      <c r="D127" s="12"/>
      <c r="E127" s="12"/>
      <c r="F127" s="9" t="s">
        <v>136</v>
      </c>
      <c r="G127" s="12" t="s">
        <v>145</v>
      </c>
      <c r="H127" s="12"/>
      <c r="I127" s="12" t="s">
        <v>144</v>
      </c>
      <c r="J127" s="12"/>
      <c r="K127" s="16">
        <f>1607.5</f>
        <v>1607.5</v>
      </c>
      <c r="L127" s="16"/>
      <c r="M127" s="10"/>
    </row>
    <row r="128" spans="1:13" s="1" customFormat="1" ht="24" customHeight="1">
      <c r="A128" s="15" t="s">
        <v>73</v>
      </c>
      <c r="B128" s="15"/>
      <c r="C128" s="12" t="s">
        <v>14</v>
      </c>
      <c r="D128" s="12"/>
      <c r="E128" s="12"/>
      <c r="F128" s="9" t="s">
        <v>136</v>
      </c>
      <c r="G128" s="12" t="s">
        <v>145</v>
      </c>
      <c r="H128" s="12"/>
      <c r="I128" s="12" t="s">
        <v>74</v>
      </c>
      <c r="J128" s="12"/>
      <c r="K128" s="16">
        <f>900</f>
        <v>900</v>
      </c>
      <c r="L128" s="16"/>
      <c r="M128" s="10"/>
    </row>
    <row r="129" spans="1:13" s="1" customFormat="1" ht="24" customHeight="1">
      <c r="A129" s="15" t="s">
        <v>75</v>
      </c>
      <c r="B129" s="15"/>
      <c r="C129" s="12" t="s">
        <v>14</v>
      </c>
      <c r="D129" s="12"/>
      <c r="E129" s="12"/>
      <c r="F129" s="9" t="s">
        <v>136</v>
      </c>
      <c r="G129" s="12" t="s">
        <v>145</v>
      </c>
      <c r="H129" s="12"/>
      <c r="I129" s="12" t="s">
        <v>76</v>
      </c>
      <c r="J129" s="12"/>
      <c r="K129" s="16">
        <f>900</f>
        <v>900</v>
      </c>
      <c r="L129" s="16"/>
      <c r="M129" s="10"/>
    </row>
    <row r="130" spans="1:13" s="1" customFormat="1" ht="14.1" customHeight="1">
      <c r="A130" s="15" t="s">
        <v>77</v>
      </c>
      <c r="B130" s="15"/>
      <c r="C130" s="12" t="s">
        <v>14</v>
      </c>
      <c r="D130" s="12"/>
      <c r="E130" s="12"/>
      <c r="F130" s="9" t="s">
        <v>136</v>
      </c>
      <c r="G130" s="12" t="s">
        <v>145</v>
      </c>
      <c r="H130" s="12"/>
      <c r="I130" s="12" t="s">
        <v>78</v>
      </c>
      <c r="J130" s="12"/>
      <c r="K130" s="16">
        <f>900</f>
        <v>900</v>
      </c>
      <c r="L130" s="16"/>
      <c r="M130" s="10"/>
    </row>
    <row r="131" spans="1:13" s="1" customFormat="1" ht="14.1" customHeight="1">
      <c r="A131" s="15" t="s">
        <v>146</v>
      </c>
      <c r="B131" s="15"/>
      <c r="C131" s="12" t="s">
        <v>14</v>
      </c>
      <c r="D131" s="12"/>
      <c r="E131" s="12"/>
      <c r="F131" s="9" t="s">
        <v>147</v>
      </c>
      <c r="G131" s="12" t="s">
        <v>0</v>
      </c>
      <c r="H131" s="12"/>
      <c r="I131" s="12" t="s">
        <v>0</v>
      </c>
      <c r="J131" s="12"/>
      <c r="K131" s="16">
        <f>9733572.12</f>
        <v>9733572.1199999992</v>
      </c>
      <c r="L131" s="16"/>
      <c r="M131" s="10">
        <f>M162</f>
        <v>24985.34</v>
      </c>
    </row>
    <row r="132" spans="1:13" s="1" customFormat="1" ht="14.1" customHeight="1">
      <c r="A132" s="15" t="s">
        <v>148</v>
      </c>
      <c r="B132" s="15"/>
      <c r="C132" s="12" t="s">
        <v>14</v>
      </c>
      <c r="D132" s="12"/>
      <c r="E132" s="12"/>
      <c r="F132" s="9" t="s">
        <v>149</v>
      </c>
      <c r="G132" s="12" t="s">
        <v>0</v>
      </c>
      <c r="H132" s="12"/>
      <c r="I132" s="12" t="s">
        <v>0</v>
      </c>
      <c r="J132" s="12"/>
      <c r="K132" s="16">
        <f>3045610.03</f>
        <v>3045610.03</v>
      </c>
      <c r="L132" s="16"/>
      <c r="M132" s="10"/>
    </row>
    <row r="133" spans="1:13" s="1" customFormat="1" ht="45" customHeight="1">
      <c r="A133" s="15" t="s">
        <v>150</v>
      </c>
      <c r="B133" s="15"/>
      <c r="C133" s="12" t="s">
        <v>14</v>
      </c>
      <c r="D133" s="12"/>
      <c r="E133" s="12"/>
      <c r="F133" s="9" t="s">
        <v>149</v>
      </c>
      <c r="G133" s="12" t="s">
        <v>151</v>
      </c>
      <c r="H133" s="12"/>
      <c r="I133" s="12" t="s">
        <v>0</v>
      </c>
      <c r="J133" s="12"/>
      <c r="K133" s="16">
        <f>269172.25</f>
        <v>269172.25</v>
      </c>
      <c r="L133" s="16"/>
      <c r="M133" s="10"/>
    </row>
    <row r="134" spans="1:13" s="1" customFormat="1" ht="45" customHeight="1">
      <c r="A134" s="15" t="s">
        <v>152</v>
      </c>
      <c r="B134" s="15"/>
      <c r="C134" s="12" t="s">
        <v>14</v>
      </c>
      <c r="D134" s="12"/>
      <c r="E134" s="12"/>
      <c r="F134" s="9" t="s">
        <v>149</v>
      </c>
      <c r="G134" s="12" t="s">
        <v>153</v>
      </c>
      <c r="H134" s="12"/>
      <c r="I134" s="12" t="s">
        <v>0</v>
      </c>
      <c r="J134" s="12"/>
      <c r="K134" s="16">
        <f>269172.25</f>
        <v>269172.25</v>
      </c>
      <c r="L134" s="16"/>
      <c r="M134" s="10"/>
    </row>
    <row r="135" spans="1:13" s="1" customFormat="1" ht="14.1" customHeight="1">
      <c r="A135" s="15" t="s">
        <v>154</v>
      </c>
      <c r="B135" s="15"/>
      <c r="C135" s="12" t="s">
        <v>14</v>
      </c>
      <c r="D135" s="12"/>
      <c r="E135" s="12"/>
      <c r="F135" s="9" t="s">
        <v>149</v>
      </c>
      <c r="G135" s="12" t="s">
        <v>155</v>
      </c>
      <c r="H135" s="12"/>
      <c r="I135" s="12" t="s">
        <v>0</v>
      </c>
      <c r="J135" s="12"/>
      <c r="K135" s="16">
        <f>19911.42</f>
        <v>19911.419999999998</v>
      </c>
      <c r="L135" s="16"/>
      <c r="M135" s="10"/>
    </row>
    <row r="136" spans="1:13" s="1" customFormat="1" ht="54.95" customHeight="1">
      <c r="A136" s="15" t="s">
        <v>25</v>
      </c>
      <c r="B136" s="15"/>
      <c r="C136" s="12" t="s">
        <v>14</v>
      </c>
      <c r="D136" s="12"/>
      <c r="E136" s="12"/>
      <c r="F136" s="9" t="s">
        <v>149</v>
      </c>
      <c r="G136" s="12" t="s">
        <v>155</v>
      </c>
      <c r="H136" s="12"/>
      <c r="I136" s="12" t="s">
        <v>26</v>
      </c>
      <c r="J136" s="12"/>
      <c r="K136" s="16">
        <f>19911.42</f>
        <v>19911.419999999998</v>
      </c>
      <c r="L136" s="16"/>
      <c r="M136" s="10"/>
    </row>
    <row r="137" spans="1:13" s="1" customFormat="1" ht="14.1" customHeight="1">
      <c r="A137" s="15" t="s">
        <v>98</v>
      </c>
      <c r="B137" s="15"/>
      <c r="C137" s="12" t="s">
        <v>14</v>
      </c>
      <c r="D137" s="12"/>
      <c r="E137" s="12"/>
      <c r="F137" s="9" t="s">
        <v>149</v>
      </c>
      <c r="G137" s="12" t="s">
        <v>155</v>
      </c>
      <c r="H137" s="12"/>
      <c r="I137" s="12" t="s">
        <v>99</v>
      </c>
      <c r="J137" s="12"/>
      <c r="K137" s="16">
        <f>19911.42</f>
        <v>19911.419999999998</v>
      </c>
      <c r="L137" s="16"/>
      <c r="M137" s="10"/>
    </row>
    <row r="138" spans="1:13" s="1" customFormat="1" ht="14.1" customHeight="1">
      <c r="A138" s="15" t="s">
        <v>100</v>
      </c>
      <c r="B138" s="15"/>
      <c r="C138" s="12" t="s">
        <v>14</v>
      </c>
      <c r="D138" s="12"/>
      <c r="E138" s="12"/>
      <c r="F138" s="9" t="s">
        <v>149</v>
      </c>
      <c r="G138" s="12" t="s">
        <v>155</v>
      </c>
      <c r="H138" s="12"/>
      <c r="I138" s="12" t="s">
        <v>101</v>
      </c>
      <c r="J138" s="12"/>
      <c r="K138" s="16">
        <f>15292</f>
        <v>15292</v>
      </c>
      <c r="L138" s="16"/>
      <c r="M138" s="10"/>
    </row>
    <row r="139" spans="1:13" s="1" customFormat="1" ht="33.950000000000003" customHeight="1">
      <c r="A139" s="15" t="s">
        <v>102</v>
      </c>
      <c r="B139" s="15"/>
      <c r="C139" s="12" t="s">
        <v>14</v>
      </c>
      <c r="D139" s="12"/>
      <c r="E139" s="12"/>
      <c r="F139" s="9" t="s">
        <v>149</v>
      </c>
      <c r="G139" s="12" t="s">
        <v>155</v>
      </c>
      <c r="H139" s="12"/>
      <c r="I139" s="12" t="s">
        <v>103</v>
      </c>
      <c r="J139" s="12"/>
      <c r="K139" s="16">
        <f>4619.42</f>
        <v>4619.42</v>
      </c>
      <c r="L139" s="16"/>
      <c r="M139" s="10"/>
    </row>
    <row r="140" spans="1:13" s="1" customFormat="1" ht="24" customHeight="1">
      <c r="A140" s="15" t="s">
        <v>156</v>
      </c>
      <c r="B140" s="15"/>
      <c r="C140" s="12" t="s">
        <v>14</v>
      </c>
      <c r="D140" s="12"/>
      <c r="E140" s="12"/>
      <c r="F140" s="9" t="s">
        <v>149</v>
      </c>
      <c r="G140" s="12" t="s">
        <v>157</v>
      </c>
      <c r="H140" s="12"/>
      <c r="I140" s="12" t="s">
        <v>0</v>
      </c>
      <c r="J140" s="12"/>
      <c r="K140" s="16">
        <f>249260.83</f>
        <v>249260.83</v>
      </c>
      <c r="L140" s="16"/>
      <c r="M140" s="10"/>
    </row>
    <row r="141" spans="1:13" s="1" customFormat="1" ht="54.95" customHeight="1">
      <c r="A141" s="15" t="s">
        <v>25</v>
      </c>
      <c r="B141" s="15"/>
      <c r="C141" s="12" t="s">
        <v>14</v>
      </c>
      <c r="D141" s="12"/>
      <c r="E141" s="12"/>
      <c r="F141" s="9" t="s">
        <v>149</v>
      </c>
      <c r="G141" s="12" t="s">
        <v>157</v>
      </c>
      <c r="H141" s="12"/>
      <c r="I141" s="12" t="s">
        <v>26</v>
      </c>
      <c r="J141" s="12"/>
      <c r="K141" s="16">
        <f>249260.83</f>
        <v>249260.83</v>
      </c>
      <c r="L141" s="16"/>
      <c r="M141" s="10"/>
    </row>
    <row r="142" spans="1:13" s="1" customFormat="1" ht="14.1" customHeight="1">
      <c r="A142" s="15" t="s">
        <v>98</v>
      </c>
      <c r="B142" s="15"/>
      <c r="C142" s="12" t="s">
        <v>14</v>
      </c>
      <c r="D142" s="12"/>
      <c r="E142" s="12"/>
      <c r="F142" s="9" t="s">
        <v>149</v>
      </c>
      <c r="G142" s="12" t="s">
        <v>157</v>
      </c>
      <c r="H142" s="12"/>
      <c r="I142" s="12" t="s">
        <v>99</v>
      </c>
      <c r="J142" s="12"/>
      <c r="K142" s="16">
        <f>249260.83</f>
        <v>249260.83</v>
      </c>
      <c r="L142" s="16"/>
      <c r="M142" s="10"/>
    </row>
    <row r="143" spans="1:13" s="1" customFormat="1" ht="14.1" customHeight="1">
      <c r="A143" s="15" t="s">
        <v>100</v>
      </c>
      <c r="B143" s="15"/>
      <c r="C143" s="12" t="s">
        <v>14</v>
      </c>
      <c r="D143" s="12"/>
      <c r="E143" s="12"/>
      <c r="F143" s="9" t="s">
        <v>149</v>
      </c>
      <c r="G143" s="12" t="s">
        <v>157</v>
      </c>
      <c r="H143" s="12"/>
      <c r="I143" s="12" t="s">
        <v>101</v>
      </c>
      <c r="J143" s="12"/>
      <c r="K143" s="16">
        <f>191445.5</f>
        <v>191445.5</v>
      </c>
      <c r="L143" s="16"/>
      <c r="M143" s="10"/>
    </row>
    <row r="144" spans="1:13" s="1" customFormat="1" ht="33.950000000000003" customHeight="1">
      <c r="A144" s="15" t="s">
        <v>102</v>
      </c>
      <c r="B144" s="15"/>
      <c r="C144" s="12" t="s">
        <v>14</v>
      </c>
      <c r="D144" s="12"/>
      <c r="E144" s="12"/>
      <c r="F144" s="9" t="s">
        <v>149</v>
      </c>
      <c r="G144" s="12" t="s">
        <v>157</v>
      </c>
      <c r="H144" s="12"/>
      <c r="I144" s="12" t="s">
        <v>103</v>
      </c>
      <c r="J144" s="12"/>
      <c r="K144" s="16">
        <f>57815.33</f>
        <v>57815.33</v>
      </c>
      <c r="L144" s="16"/>
      <c r="M144" s="10"/>
    </row>
    <row r="145" spans="1:13" s="1" customFormat="1" ht="33.950000000000003" customHeight="1">
      <c r="A145" s="15" t="s">
        <v>93</v>
      </c>
      <c r="B145" s="15"/>
      <c r="C145" s="12" t="s">
        <v>14</v>
      </c>
      <c r="D145" s="12"/>
      <c r="E145" s="12"/>
      <c r="F145" s="9" t="s">
        <v>149</v>
      </c>
      <c r="G145" s="12" t="s">
        <v>94</v>
      </c>
      <c r="H145" s="12"/>
      <c r="I145" s="12" t="s">
        <v>0</v>
      </c>
      <c r="J145" s="12"/>
      <c r="K145" s="16">
        <f>2776437.78</f>
        <v>2776437.78</v>
      </c>
      <c r="L145" s="16"/>
      <c r="M145" s="10"/>
    </row>
    <row r="146" spans="1:13" s="1" customFormat="1" ht="33.950000000000003" customHeight="1">
      <c r="A146" s="15" t="s">
        <v>158</v>
      </c>
      <c r="B146" s="15"/>
      <c r="C146" s="12" t="s">
        <v>14</v>
      </c>
      <c r="D146" s="12"/>
      <c r="E146" s="12"/>
      <c r="F146" s="9" t="s">
        <v>149</v>
      </c>
      <c r="G146" s="12" t="s">
        <v>159</v>
      </c>
      <c r="H146" s="12"/>
      <c r="I146" s="12" t="s">
        <v>0</v>
      </c>
      <c r="J146" s="12"/>
      <c r="K146" s="16">
        <f>2776437.78</f>
        <v>2776437.78</v>
      </c>
      <c r="L146" s="16"/>
      <c r="M146" s="10"/>
    </row>
    <row r="147" spans="1:13" s="1" customFormat="1" ht="24" customHeight="1">
      <c r="A147" s="15" t="s">
        <v>160</v>
      </c>
      <c r="B147" s="15"/>
      <c r="C147" s="12" t="s">
        <v>14</v>
      </c>
      <c r="D147" s="12"/>
      <c r="E147" s="12"/>
      <c r="F147" s="9" t="s">
        <v>149</v>
      </c>
      <c r="G147" s="12" t="s">
        <v>161</v>
      </c>
      <c r="H147" s="12"/>
      <c r="I147" s="12" t="s">
        <v>0</v>
      </c>
      <c r="J147" s="12"/>
      <c r="K147" s="16">
        <f>788437.79</f>
        <v>788437.79</v>
      </c>
      <c r="L147" s="16"/>
      <c r="M147" s="10"/>
    </row>
    <row r="148" spans="1:13" s="1" customFormat="1" ht="54.95" customHeight="1">
      <c r="A148" s="15" t="s">
        <v>25</v>
      </c>
      <c r="B148" s="15"/>
      <c r="C148" s="12" t="s">
        <v>14</v>
      </c>
      <c r="D148" s="12"/>
      <c r="E148" s="12"/>
      <c r="F148" s="9" t="s">
        <v>149</v>
      </c>
      <c r="G148" s="12" t="s">
        <v>161</v>
      </c>
      <c r="H148" s="12"/>
      <c r="I148" s="12" t="s">
        <v>26</v>
      </c>
      <c r="J148" s="12"/>
      <c r="K148" s="16">
        <f>788437.79</f>
        <v>788437.79</v>
      </c>
      <c r="L148" s="16"/>
      <c r="M148" s="10"/>
    </row>
    <row r="149" spans="1:13" s="1" customFormat="1" ht="14.1" customHeight="1">
      <c r="A149" s="15" t="s">
        <v>98</v>
      </c>
      <c r="B149" s="15"/>
      <c r="C149" s="12" t="s">
        <v>14</v>
      </c>
      <c r="D149" s="12"/>
      <c r="E149" s="12"/>
      <c r="F149" s="9" t="s">
        <v>149</v>
      </c>
      <c r="G149" s="12" t="s">
        <v>161</v>
      </c>
      <c r="H149" s="12"/>
      <c r="I149" s="12" t="s">
        <v>99</v>
      </c>
      <c r="J149" s="12"/>
      <c r="K149" s="16">
        <f>788437.79</f>
        <v>788437.79</v>
      </c>
      <c r="L149" s="16"/>
      <c r="M149" s="10"/>
    </row>
    <row r="150" spans="1:13" s="1" customFormat="1" ht="14.1" customHeight="1">
      <c r="A150" s="15" t="s">
        <v>100</v>
      </c>
      <c r="B150" s="15"/>
      <c r="C150" s="12" t="s">
        <v>14</v>
      </c>
      <c r="D150" s="12"/>
      <c r="E150" s="12"/>
      <c r="F150" s="9" t="s">
        <v>149</v>
      </c>
      <c r="G150" s="12" t="s">
        <v>161</v>
      </c>
      <c r="H150" s="12"/>
      <c r="I150" s="12" t="s">
        <v>101</v>
      </c>
      <c r="J150" s="12"/>
      <c r="K150" s="16">
        <f>605558.89</f>
        <v>605558.89</v>
      </c>
      <c r="L150" s="16"/>
      <c r="M150" s="10"/>
    </row>
    <row r="151" spans="1:13" s="1" customFormat="1" ht="33.950000000000003" customHeight="1">
      <c r="A151" s="15" t="s">
        <v>102</v>
      </c>
      <c r="B151" s="15"/>
      <c r="C151" s="12" t="s">
        <v>14</v>
      </c>
      <c r="D151" s="12"/>
      <c r="E151" s="12"/>
      <c r="F151" s="9" t="s">
        <v>149</v>
      </c>
      <c r="G151" s="12" t="s">
        <v>161</v>
      </c>
      <c r="H151" s="12"/>
      <c r="I151" s="12" t="s">
        <v>103</v>
      </c>
      <c r="J151" s="12"/>
      <c r="K151" s="16">
        <f>182878.9</f>
        <v>182878.9</v>
      </c>
      <c r="L151" s="16"/>
      <c r="M151" s="10"/>
    </row>
    <row r="152" spans="1:13" s="1" customFormat="1" ht="24" customHeight="1">
      <c r="A152" s="15" t="s">
        <v>156</v>
      </c>
      <c r="B152" s="15"/>
      <c r="C152" s="12" t="s">
        <v>14</v>
      </c>
      <c r="D152" s="12"/>
      <c r="E152" s="12"/>
      <c r="F152" s="9" t="s">
        <v>149</v>
      </c>
      <c r="G152" s="12" t="s">
        <v>162</v>
      </c>
      <c r="H152" s="12"/>
      <c r="I152" s="12" t="s">
        <v>0</v>
      </c>
      <c r="J152" s="12"/>
      <c r="K152" s="16">
        <f>788437.79</f>
        <v>788437.79</v>
      </c>
      <c r="L152" s="16"/>
      <c r="M152" s="10"/>
    </row>
    <row r="153" spans="1:13" s="1" customFormat="1" ht="54.95" customHeight="1">
      <c r="A153" s="15" t="s">
        <v>25</v>
      </c>
      <c r="B153" s="15"/>
      <c r="C153" s="12" t="s">
        <v>14</v>
      </c>
      <c r="D153" s="12"/>
      <c r="E153" s="12"/>
      <c r="F153" s="9" t="s">
        <v>149</v>
      </c>
      <c r="G153" s="12" t="s">
        <v>162</v>
      </c>
      <c r="H153" s="12"/>
      <c r="I153" s="12" t="s">
        <v>26</v>
      </c>
      <c r="J153" s="12"/>
      <c r="K153" s="16">
        <f>788437.79</f>
        <v>788437.79</v>
      </c>
      <c r="L153" s="16"/>
      <c r="M153" s="10"/>
    </row>
    <row r="154" spans="1:13" s="1" customFormat="1" ht="14.1" customHeight="1">
      <c r="A154" s="15" t="s">
        <v>98</v>
      </c>
      <c r="B154" s="15"/>
      <c r="C154" s="12" t="s">
        <v>14</v>
      </c>
      <c r="D154" s="12"/>
      <c r="E154" s="12"/>
      <c r="F154" s="9" t="s">
        <v>149</v>
      </c>
      <c r="G154" s="12" t="s">
        <v>162</v>
      </c>
      <c r="H154" s="12"/>
      <c r="I154" s="12" t="s">
        <v>99</v>
      </c>
      <c r="J154" s="12"/>
      <c r="K154" s="16">
        <f>788437.79</f>
        <v>788437.79</v>
      </c>
      <c r="L154" s="16"/>
      <c r="M154" s="10"/>
    </row>
    <row r="155" spans="1:13" s="1" customFormat="1" ht="14.1" customHeight="1">
      <c r="A155" s="15" t="s">
        <v>100</v>
      </c>
      <c r="B155" s="15"/>
      <c r="C155" s="12" t="s">
        <v>14</v>
      </c>
      <c r="D155" s="12"/>
      <c r="E155" s="12"/>
      <c r="F155" s="9" t="s">
        <v>149</v>
      </c>
      <c r="G155" s="12" t="s">
        <v>162</v>
      </c>
      <c r="H155" s="12"/>
      <c r="I155" s="12" t="s">
        <v>101</v>
      </c>
      <c r="J155" s="12"/>
      <c r="K155" s="16">
        <f>605558.89</f>
        <v>605558.89</v>
      </c>
      <c r="L155" s="16"/>
      <c r="M155" s="10"/>
    </row>
    <row r="156" spans="1:13" s="1" customFormat="1" ht="33.950000000000003" customHeight="1">
      <c r="A156" s="15" t="s">
        <v>102</v>
      </c>
      <c r="B156" s="15"/>
      <c r="C156" s="12" t="s">
        <v>14</v>
      </c>
      <c r="D156" s="12"/>
      <c r="E156" s="12"/>
      <c r="F156" s="9" t="s">
        <v>149</v>
      </c>
      <c r="G156" s="12" t="s">
        <v>162</v>
      </c>
      <c r="H156" s="12"/>
      <c r="I156" s="12" t="s">
        <v>103</v>
      </c>
      <c r="J156" s="12"/>
      <c r="K156" s="16">
        <f>182878.9</f>
        <v>182878.9</v>
      </c>
      <c r="L156" s="16"/>
      <c r="M156" s="10"/>
    </row>
    <row r="157" spans="1:13" s="1" customFormat="1" ht="24" customHeight="1">
      <c r="A157" s="15" t="s">
        <v>163</v>
      </c>
      <c r="B157" s="15"/>
      <c r="C157" s="12" t="s">
        <v>14</v>
      </c>
      <c r="D157" s="12"/>
      <c r="E157" s="12"/>
      <c r="F157" s="9" t="s">
        <v>149</v>
      </c>
      <c r="G157" s="12" t="s">
        <v>164</v>
      </c>
      <c r="H157" s="12"/>
      <c r="I157" s="12" t="s">
        <v>0</v>
      </c>
      <c r="J157" s="12"/>
      <c r="K157" s="16">
        <f>1199562.2</f>
        <v>1199562.2</v>
      </c>
      <c r="L157" s="16"/>
      <c r="M157" s="10"/>
    </row>
    <row r="158" spans="1:13" s="1" customFormat="1" ht="54.95" customHeight="1">
      <c r="A158" s="15" t="s">
        <v>25</v>
      </c>
      <c r="B158" s="15"/>
      <c r="C158" s="12" t="s">
        <v>14</v>
      </c>
      <c r="D158" s="12"/>
      <c r="E158" s="12"/>
      <c r="F158" s="9" t="s">
        <v>149</v>
      </c>
      <c r="G158" s="12" t="s">
        <v>164</v>
      </c>
      <c r="H158" s="12"/>
      <c r="I158" s="12" t="s">
        <v>26</v>
      </c>
      <c r="J158" s="12"/>
      <c r="K158" s="16">
        <f>1199562.2</f>
        <v>1199562.2</v>
      </c>
      <c r="L158" s="16"/>
      <c r="M158" s="10"/>
    </row>
    <row r="159" spans="1:13" s="1" customFormat="1" ht="14.1" customHeight="1">
      <c r="A159" s="15" t="s">
        <v>98</v>
      </c>
      <c r="B159" s="15"/>
      <c r="C159" s="12" t="s">
        <v>14</v>
      </c>
      <c r="D159" s="12"/>
      <c r="E159" s="12"/>
      <c r="F159" s="9" t="s">
        <v>149</v>
      </c>
      <c r="G159" s="12" t="s">
        <v>164</v>
      </c>
      <c r="H159" s="12"/>
      <c r="I159" s="12" t="s">
        <v>99</v>
      </c>
      <c r="J159" s="12"/>
      <c r="K159" s="16">
        <f>1199562.2</f>
        <v>1199562.2</v>
      </c>
      <c r="L159" s="16"/>
      <c r="M159" s="10"/>
    </row>
    <row r="160" spans="1:13" s="1" customFormat="1" ht="14.1" customHeight="1">
      <c r="A160" s="15" t="s">
        <v>100</v>
      </c>
      <c r="B160" s="15"/>
      <c r="C160" s="12" t="s">
        <v>14</v>
      </c>
      <c r="D160" s="12"/>
      <c r="E160" s="12"/>
      <c r="F160" s="9" t="s">
        <v>149</v>
      </c>
      <c r="G160" s="12" t="s">
        <v>164</v>
      </c>
      <c r="H160" s="12"/>
      <c r="I160" s="12" t="s">
        <v>101</v>
      </c>
      <c r="J160" s="12"/>
      <c r="K160" s="18">
        <f>921322.62</f>
        <v>921322.62</v>
      </c>
      <c r="L160" s="18"/>
      <c r="M160" s="10"/>
    </row>
    <row r="161" spans="1:13" s="1" customFormat="1" ht="33.950000000000003" customHeight="1">
      <c r="A161" s="15" t="s">
        <v>102</v>
      </c>
      <c r="B161" s="15"/>
      <c r="C161" s="12" t="s">
        <v>14</v>
      </c>
      <c r="D161" s="12"/>
      <c r="E161" s="12"/>
      <c r="F161" s="9" t="s">
        <v>149</v>
      </c>
      <c r="G161" s="12" t="s">
        <v>164</v>
      </c>
      <c r="H161" s="12"/>
      <c r="I161" s="12" t="s">
        <v>103</v>
      </c>
      <c r="J161" s="12"/>
      <c r="K161" s="18">
        <f>278239.58</f>
        <v>278239.58</v>
      </c>
      <c r="L161" s="18"/>
      <c r="M161" s="10"/>
    </row>
    <row r="162" spans="1:13" s="1" customFormat="1" ht="14.1" customHeight="1">
      <c r="A162" s="15" t="s">
        <v>165</v>
      </c>
      <c r="B162" s="15"/>
      <c r="C162" s="12" t="s">
        <v>14</v>
      </c>
      <c r="D162" s="12"/>
      <c r="E162" s="12"/>
      <c r="F162" s="9" t="s">
        <v>166</v>
      </c>
      <c r="G162" s="12" t="s">
        <v>0</v>
      </c>
      <c r="H162" s="12"/>
      <c r="I162" s="12" t="s">
        <v>0</v>
      </c>
      <c r="J162" s="12"/>
      <c r="K162" s="16">
        <f>30249.85</f>
        <v>30249.85</v>
      </c>
      <c r="L162" s="16"/>
      <c r="M162" s="10">
        <f>M169+M173</f>
        <v>24985.34</v>
      </c>
    </row>
    <row r="163" spans="1:13" s="1" customFormat="1" ht="45" customHeight="1">
      <c r="A163" s="15" t="s">
        <v>167</v>
      </c>
      <c r="B163" s="15"/>
      <c r="C163" s="12" t="s">
        <v>14</v>
      </c>
      <c r="D163" s="12"/>
      <c r="E163" s="12"/>
      <c r="F163" s="9" t="s">
        <v>166</v>
      </c>
      <c r="G163" s="12" t="s">
        <v>168</v>
      </c>
      <c r="H163" s="12"/>
      <c r="I163" s="12" t="s">
        <v>0</v>
      </c>
      <c r="J163" s="12"/>
      <c r="K163" s="16">
        <f>30000</f>
        <v>30000</v>
      </c>
      <c r="L163" s="16"/>
      <c r="M163" s="10"/>
    </row>
    <row r="164" spans="1:13" s="1" customFormat="1" ht="14.1" customHeight="1">
      <c r="A164" s="15" t="s">
        <v>169</v>
      </c>
      <c r="B164" s="15"/>
      <c r="C164" s="12" t="s">
        <v>14</v>
      </c>
      <c r="D164" s="12"/>
      <c r="E164" s="12"/>
      <c r="F164" s="9" t="s">
        <v>166</v>
      </c>
      <c r="G164" s="12" t="s">
        <v>170</v>
      </c>
      <c r="H164" s="12"/>
      <c r="I164" s="12" t="s">
        <v>0</v>
      </c>
      <c r="J164" s="12"/>
      <c r="K164" s="16">
        <f>30000</f>
        <v>30000</v>
      </c>
      <c r="L164" s="16"/>
      <c r="M164" s="10"/>
    </row>
    <row r="165" spans="1:13" s="1" customFormat="1" ht="45" customHeight="1">
      <c r="A165" s="15" t="s">
        <v>171</v>
      </c>
      <c r="B165" s="15"/>
      <c r="C165" s="12" t="s">
        <v>14</v>
      </c>
      <c r="D165" s="12"/>
      <c r="E165" s="12"/>
      <c r="F165" s="9" t="s">
        <v>166</v>
      </c>
      <c r="G165" s="12" t="s">
        <v>172</v>
      </c>
      <c r="H165" s="12"/>
      <c r="I165" s="12" t="s">
        <v>0</v>
      </c>
      <c r="J165" s="12"/>
      <c r="K165" s="16">
        <f>5264.51</f>
        <v>5264.51</v>
      </c>
      <c r="L165" s="16"/>
      <c r="M165" s="10"/>
    </row>
    <row r="166" spans="1:13" s="1" customFormat="1" ht="24" customHeight="1">
      <c r="A166" s="15" t="s">
        <v>73</v>
      </c>
      <c r="B166" s="15"/>
      <c r="C166" s="12" t="s">
        <v>14</v>
      </c>
      <c r="D166" s="12"/>
      <c r="E166" s="12"/>
      <c r="F166" s="9" t="s">
        <v>166</v>
      </c>
      <c r="G166" s="12" t="s">
        <v>172</v>
      </c>
      <c r="H166" s="12"/>
      <c r="I166" s="12" t="s">
        <v>74</v>
      </c>
      <c r="J166" s="12"/>
      <c r="K166" s="16">
        <f>5264.51</f>
        <v>5264.51</v>
      </c>
      <c r="L166" s="16"/>
      <c r="M166" s="10"/>
    </row>
    <row r="167" spans="1:13" s="1" customFormat="1" ht="24" customHeight="1">
      <c r="A167" s="15" t="s">
        <v>75</v>
      </c>
      <c r="B167" s="15"/>
      <c r="C167" s="12" t="s">
        <v>14</v>
      </c>
      <c r="D167" s="12"/>
      <c r="E167" s="12"/>
      <c r="F167" s="9" t="s">
        <v>166</v>
      </c>
      <c r="G167" s="12" t="s">
        <v>172</v>
      </c>
      <c r="H167" s="12"/>
      <c r="I167" s="12" t="s">
        <v>76</v>
      </c>
      <c r="J167" s="12"/>
      <c r="K167" s="16">
        <f>5264.51</f>
        <v>5264.51</v>
      </c>
      <c r="L167" s="16"/>
      <c r="M167" s="10"/>
    </row>
    <row r="168" spans="1:13" s="1" customFormat="1" ht="14.1" customHeight="1">
      <c r="A168" s="15" t="s">
        <v>77</v>
      </c>
      <c r="B168" s="15"/>
      <c r="C168" s="12" t="s">
        <v>14</v>
      </c>
      <c r="D168" s="12"/>
      <c r="E168" s="12"/>
      <c r="F168" s="9" t="s">
        <v>166</v>
      </c>
      <c r="G168" s="12" t="s">
        <v>172</v>
      </c>
      <c r="H168" s="12"/>
      <c r="I168" s="12" t="s">
        <v>78</v>
      </c>
      <c r="J168" s="12"/>
      <c r="K168" s="16">
        <f>5264.51</f>
        <v>5264.51</v>
      </c>
      <c r="L168" s="16"/>
      <c r="M168" s="10"/>
    </row>
    <row r="169" spans="1:13" s="1" customFormat="1" ht="45" customHeight="1">
      <c r="A169" s="15" t="s">
        <v>173</v>
      </c>
      <c r="B169" s="15"/>
      <c r="C169" s="12" t="s">
        <v>14</v>
      </c>
      <c r="D169" s="12"/>
      <c r="E169" s="12"/>
      <c r="F169" s="9" t="s">
        <v>166</v>
      </c>
      <c r="G169" s="12" t="s">
        <v>174</v>
      </c>
      <c r="H169" s="12"/>
      <c r="I169" s="12" t="s">
        <v>0</v>
      </c>
      <c r="J169" s="12"/>
      <c r="K169" s="16">
        <f>24735.49</f>
        <v>24735.49</v>
      </c>
      <c r="L169" s="16"/>
      <c r="M169" s="11">
        <f>K169</f>
        <v>24735.49</v>
      </c>
    </row>
    <row r="170" spans="1:13" s="1" customFormat="1" ht="24" customHeight="1">
      <c r="A170" s="15" t="s">
        <v>73</v>
      </c>
      <c r="B170" s="15"/>
      <c r="C170" s="12" t="s">
        <v>14</v>
      </c>
      <c r="D170" s="12"/>
      <c r="E170" s="12"/>
      <c r="F170" s="9" t="s">
        <v>166</v>
      </c>
      <c r="G170" s="12" t="s">
        <v>174</v>
      </c>
      <c r="H170" s="12"/>
      <c r="I170" s="12" t="s">
        <v>74</v>
      </c>
      <c r="J170" s="12"/>
      <c r="K170" s="16">
        <f>24735.49</f>
        <v>24735.49</v>
      </c>
      <c r="L170" s="16"/>
      <c r="M170" s="11">
        <f t="shared" ref="M170:M179" si="5">K170</f>
        <v>24735.49</v>
      </c>
    </row>
    <row r="171" spans="1:13" s="1" customFormat="1" ht="24" customHeight="1">
      <c r="A171" s="15" t="s">
        <v>75</v>
      </c>
      <c r="B171" s="15"/>
      <c r="C171" s="12" t="s">
        <v>14</v>
      </c>
      <c r="D171" s="12"/>
      <c r="E171" s="12"/>
      <c r="F171" s="9" t="s">
        <v>166</v>
      </c>
      <c r="G171" s="12" t="s">
        <v>174</v>
      </c>
      <c r="H171" s="12"/>
      <c r="I171" s="12" t="s">
        <v>76</v>
      </c>
      <c r="J171" s="12"/>
      <c r="K171" s="16">
        <f>24735.49</f>
        <v>24735.49</v>
      </c>
      <c r="L171" s="16"/>
      <c r="M171" s="11">
        <f t="shared" si="5"/>
        <v>24735.49</v>
      </c>
    </row>
    <row r="172" spans="1:13" s="1" customFormat="1" ht="14.1" customHeight="1">
      <c r="A172" s="15" t="s">
        <v>77</v>
      </c>
      <c r="B172" s="15"/>
      <c r="C172" s="12" t="s">
        <v>14</v>
      </c>
      <c r="D172" s="12"/>
      <c r="E172" s="12"/>
      <c r="F172" s="9" t="s">
        <v>166</v>
      </c>
      <c r="G172" s="12" t="s">
        <v>174</v>
      </c>
      <c r="H172" s="12"/>
      <c r="I172" s="12" t="s">
        <v>78</v>
      </c>
      <c r="J172" s="12"/>
      <c r="K172" s="16">
        <f>24735.49</f>
        <v>24735.49</v>
      </c>
      <c r="L172" s="16"/>
      <c r="M172" s="11">
        <f t="shared" si="5"/>
        <v>24735.49</v>
      </c>
    </row>
    <row r="173" spans="1:13" s="1" customFormat="1" ht="33.950000000000003" customHeight="1">
      <c r="A173" s="15" t="s">
        <v>19</v>
      </c>
      <c r="B173" s="15"/>
      <c r="C173" s="12" t="s">
        <v>14</v>
      </c>
      <c r="D173" s="12"/>
      <c r="E173" s="12"/>
      <c r="F173" s="9" t="s">
        <v>166</v>
      </c>
      <c r="G173" s="12" t="s">
        <v>20</v>
      </c>
      <c r="H173" s="12"/>
      <c r="I173" s="12" t="s">
        <v>0</v>
      </c>
      <c r="J173" s="12"/>
      <c r="K173" s="16">
        <f t="shared" ref="K173:K177" si="6">249.85</f>
        <v>249.85</v>
      </c>
      <c r="L173" s="16"/>
      <c r="M173" s="11">
        <f t="shared" si="5"/>
        <v>249.85</v>
      </c>
    </row>
    <row r="174" spans="1:13" s="1" customFormat="1" ht="45" customHeight="1">
      <c r="A174" s="15" t="s">
        <v>21</v>
      </c>
      <c r="B174" s="15"/>
      <c r="C174" s="12" t="s">
        <v>14</v>
      </c>
      <c r="D174" s="12"/>
      <c r="E174" s="12"/>
      <c r="F174" s="9" t="s">
        <v>166</v>
      </c>
      <c r="G174" s="12" t="s">
        <v>22</v>
      </c>
      <c r="H174" s="12"/>
      <c r="I174" s="12" t="s">
        <v>0</v>
      </c>
      <c r="J174" s="12"/>
      <c r="K174" s="16">
        <f t="shared" si="6"/>
        <v>249.85</v>
      </c>
      <c r="L174" s="16"/>
      <c r="M174" s="11">
        <f t="shared" si="5"/>
        <v>249.85</v>
      </c>
    </row>
    <row r="175" spans="1:13" s="1" customFormat="1" ht="24" customHeight="1">
      <c r="A175" s="15" t="s">
        <v>175</v>
      </c>
      <c r="B175" s="15"/>
      <c r="C175" s="12" t="s">
        <v>14</v>
      </c>
      <c r="D175" s="12"/>
      <c r="E175" s="12"/>
      <c r="F175" s="9" t="s">
        <v>166</v>
      </c>
      <c r="G175" s="12" t="s">
        <v>176</v>
      </c>
      <c r="H175" s="12"/>
      <c r="I175" s="12" t="s">
        <v>0</v>
      </c>
      <c r="J175" s="12"/>
      <c r="K175" s="16">
        <f t="shared" si="6"/>
        <v>249.85</v>
      </c>
      <c r="L175" s="16"/>
      <c r="M175" s="11">
        <f t="shared" si="5"/>
        <v>249.85</v>
      </c>
    </row>
    <row r="176" spans="1:13" s="1" customFormat="1" ht="54.95" customHeight="1">
      <c r="A176" s="15" t="s">
        <v>25</v>
      </c>
      <c r="B176" s="15"/>
      <c r="C176" s="12" t="s">
        <v>14</v>
      </c>
      <c r="D176" s="12"/>
      <c r="E176" s="12"/>
      <c r="F176" s="9" t="s">
        <v>166</v>
      </c>
      <c r="G176" s="12" t="s">
        <v>176</v>
      </c>
      <c r="H176" s="12"/>
      <c r="I176" s="12" t="s">
        <v>26</v>
      </c>
      <c r="J176" s="12"/>
      <c r="K176" s="16">
        <f t="shared" si="6"/>
        <v>249.85</v>
      </c>
      <c r="L176" s="16"/>
      <c r="M176" s="11">
        <f t="shared" si="5"/>
        <v>249.85</v>
      </c>
    </row>
    <row r="177" spans="1:13" s="1" customFormat="1" ht="24" customHeight="1">
      <c r="A177" s="15" t="s">
        <v>27</v>
      </c>
      <c r="B177" s="15"/>
      <c r="C177" s="12" t="s">
        <v>14</v>
      </c>
      <c r="D177" s="12"/>
      <c r="E177" s="12"/>
      <c r="F177" s="9" t="s">
        <v>166</v>
      </c>
      <c r="G177" s="12" t="s">
        <v>176</v>
      </c>
      <c r="H177" s="12"/>
      <c r="I177" s="12" t="s">
        <v>28</v>
      </c>
      <c r="J177" s="12"/>
      <c r="K177" s="16">
        <f t="shared" si="6"/>
        <v>249.85</v>
      </c>
      <c r="L177" s="16"/>
      <c r="M177" s="11">
        <f t="shared" si="5"/>
        <v>249.85</v>
      </c>
    </row>
    <row r="178" spans="1:13" s="1" customFormat="1" ht="24" customHeight="1">
      <c r="A178" s="15" t="s">
        <v>29</v>
      </c>
      <c r="B178" s="15"/>
      <c r="C178" s="12" t="s">
        <v>14</v>
      </c>
      <c r="D178" s="12"/>
      <c r="E178" s="12"/>
      <c r="F178" s="9" t="s">
        <v>166</v>
      </c>
      <c r="G178" s="12" t="s">
        <v>176</v>
      </c>
      <c r="H178" s="12"/>
      <c r="I178" s="12" t="s">
        <v>30</v>
      </c>
      <c r="J178" s="12"/>
      <c r="K178" s="16">
        <f>191.9</f>
        <v>191.9</v>
      </c>
      <c r="L178" s="16"/>
      <c r="M178" s="11">
        <f t="shared" si="5"/>
        <v>191.9</v>
      </c>
    </row>
    <row r="179" spans="1:13" s="1" customFormat="1" ht="33.950000000000003" customHeight="1">
      <c r="A179" s="15" t="s">
        <v>31</v>
      </c>
      <c r="B179" s="15"/>
      <c r="C179" s="12" t="s">
        <v>14</v>
      </c>
      <c r="D179" s="12"/>
      <c r="E179" s="12"/>
      <c r="F179" s="9" t="s">
        <v>166</v>
      </c>
      <c r="G179" s="12" t="s">
        <v>176</v>
      </c>
      <c r="H179" s="12"/>
      <c r="I179" s="12" t="s">
        <v>32</v>
      </c>
      <c r="J179" s="12"/>
      <c r="K179" s="16">
        <f>57.95</f>
        <v>57.95</v>
      </c>
      <c r="L179" s="16"/>
      <c r="M179" s="11">
        <f t="shared" si="5"/>
        <v>57.95</v>
      </c>
    </row>
    <row r="180" spans="1:13" s="1" customFormat="1" ht="14.1" customHeight="1">
      <c r="A180" s="15" t="s">
        <v>177</v>
      </c>
      <c r="B180" s="15"/>
      <c r="C180" s="12" t="s">
        <v>14</v>
      </c>
      <c r="D180" s="12"/>
      <c r="E180" s="12"/>
      <c r="F180" s="9" t="s">
        <v>178</v>
      </c>
      <c r="G180" s="12" t="s">
        <v>0</v>
      </c>
      <c r="H180" s="12"/>
      <c r="I180" s="12" t="s">
        <v>0</v>
      </c>
      <c r="J180" s="12"/>
      <c r="K180" s="16">
        <f>6465448.84</f>
        <v>6465448.8399999999</v>
      </c>
      <c r="L180" s="16"/>
      <c r="M180" s="10"/>
    </row>
    <row r="181" spans="1:13" s="1" customFormat="1" ht="45" customHeight="1">
      <c r="A181" s="15" t="s">
        <v>179</v>
      </c>
      <c r="B181" s="15"/>
      <c r="C181" s="12" t="s">
        <v>14</v>
      </c>
      <c r="D181" s="12"/>
      <c r="E181" s="12"/>
      <c r="F181" s="9" t="s">
        <v>178</v>
      </c>
      <c r="G181" s="12" t="s">
        <v>180</v>
      </c>
      <c r="H181" s="12"/>
      <c r="I181" s="12" t="s">
        <v>0</v>
      </c>
      <c r="J181" s="12"/>
      <c r="K181" s="16">
        <f>6465448.84</f>
        <v>6465448.8399999999</v>
      </c>
      <c r="L181" s="16"/>
      <c r="M181" s="10"/>
    </row>
    <row r="182" spans="1:13" s="1" customFormat="1" ht="24" customHeight="1">
      <c r="A182" s="15" t="s">
        <v>181</v>
      </c>
      <c r="B182" s="15"/>
      <c r="C182" s="12" t="s">
        <v>14</v>
      </c>
      <c r="D182" s="12"/>
      <c r="E182" s="12"/>
      <c r="F182" s="9" t="s">
        <v>178</v>
      </c>
      <c r="G182" s="12" t="s">
        <v>182</v>
      </c>
      <c r="H182" s="12"/>
      <c r="I182" s="12" t="s">
        <v>0</v>
      </c>
      <c r="J182" s="12"/>
      <c r="K182" s="16">
        <f>3113700</f>
        <v>3113700</v>
      </c>
      <c r="L182" s="16"/>
      <c r="M182" s="10"/>
    </row>
    <row r="183" spans="1:13" s="1" customFormat="1" ht="14.1" customHeight="1">
      <c r="A183" s="15" t="s">
        <v>183</v>
      </c>
      <c r="B183" s="15"/>
      <c r="C183" s="12" t="s">
        <v>14</v>
      </c>
      <c r="D183" s="12"/>
      <c r="E183" s="12"/>
      <c r="F183" s="9" t="s">
        <v>178</v>
      </c>
      <c r="G183" s="12" t="s">
        <v>184</v>
      </c>
      <c r="H183" s="12"/>
      <c r="I183" s="12" t="s">
        <v>0</v>
      </c>
      <c r="J183" s="12"/>
      <c r="K183" s="16">
        <f>3113700</f>
        <v>3113700</v>
      </c>
      <c r="L183" s="16"/>
      <c r="M183" s="10"/>
    </row>
    <row r="184" spans="1:13" s="1" customFormat="1" ht="24" customHeight="1">
      <c r="A184" s="15" t="s">
        <v>73</v>
      </c>
      <c r="B184" s="15"/>
      <c r="C184" s="12" t="s">
        <v>14</v>
      </c>
      <c r="D184" s="12"/>
      <c r="E184" s="12"/>
      <c r="F184" s="9" t="s">
        <v>178</v>
      </c>
      <c r="G184" s="12" t="s">
        <v>184</v>
      </c>
      <c r="H184" s="12"/>
      <c r="I184" s="12" t="s">
        <v>74</v>
      </c>
      <c r="J184" s="12"/>
      <c r="K184" s="16">
        <f>3113700</f>
        <v>3113700</v>
      </c>
      <c r="L184" s="16"/>
      <c r="M184" s="10"/>
    </row>
    <row r="185" spans="1:13" s="1" customFormat="1" ht="24" customHeight="1">
      <c r="A185" s="15" t="s">
        <v>75</v>
      </c>
      <c r="B185" s="15"/>
      <c r="C185" s="12" t="s">
        <v>14</v>
      </c>
      <c r="D185" s="12"/>
      <c r="E185" s="12"/>
      <c r="F185" s="9" t="s">
        <v>178</v>
      </c>
      <c r="G185" s="12" t="s">
        <v>184</v>
      </c>
      <c r="H185" s="12"/>
      <c r="I185" s="12" t="s">
        <v>76</v>
      </c>
      <c r="J185" s="12"/>
      <c r="K185" s="16">
        <f>3113700</f>
        <v>3113700</v>
      </c>
      <c r="L185" s="16"/>
      <c r="M185" s="10"/>
    </row>
    <row r="186" spans="1:13" s="1" customFormat="1" ht="14.1" customHeight="1">
      <c r="A186" s="15" t="s">
        <v>77</v>
      </c>
      <c r="B186" s="15"/>
      <c r="C186" s="12" t="s">
        <v>14</v>
      </c>
      <c r="D186" s="12"/>
      <c r="E186" s="12"/>
      <c r="F186" s="9" t="s">
        <v>178</v>
      </c>
      <c r="G186" s="12" t="s">
        <v>184</v>
      </c>
      <c r="H186" s="12"/>
      <c r="I186" s="12" t="s">
        <v>78</v>
      </c>
      <c r="J186" s="12"/>
      <c r="K186" s="16">
        <f>3113700</f>
        <v>3113700</v>
      </c>
      <c r="L186" s="16"/>
      <c r="M186" s="10"/>
    </row>
    <row r="187" spans="1:13" s="1" customFormat="1" ht="24" customHeight="1">
      <c r="A187" s="15" t="s">
        <v>185</v>
      </c>
      <c r="B187" s="15"/>
      <c r="C187" s="12" t="s">
        <v>14</v>
      </c>
      <c r="D187" s="12"/>
      <c r="E187" s="12"/>
      <c r="F187" s="9" t="s">
        <v>178</v>
      </c>
      <c r="G187" s="12" t="s">
        <v>186</v>
      </c>
      <c r="H187" s="12"/>
      <c r="I187" s="12" t="s">
        <v>0</v>
      </c>
      <c r="J187" s="12"/>
      <c r="K187" s="16">
        <f>3351748.84</f>
        <v>3351748.84</v>
      </c>
      <c r="L187" s="16"/>
      <c r="M187" s="10"/>
    </row>
    <row r="188" spans="1:13" s="1" customFormat="1" ht="14.1" customHeight="1">
      <c r="A188" s="15" t="s">
        <v>187</v>
      </c>
      <c r="B188" s="15"/>
      <c r="C188" s="12" t="s">
        <v>14</v>
      </c>
      <c r="D188" s="12"/>
      <c r="E188" s="12"/>
      <c r="F188" s="9" t="s">
        <v>178</v>
      </c>
      <c r="G188" s="12" t="s">
        <v>188</v>
      </c>
      <c r="H188" s="12"/>
      <c r="I188" s="12" t="s">
        <v>0</v>
      </c>
      <c r="J188" s="12"/>
      <c r="K188" s="16">
        <f>3351748.84</f>
        <v>3351748.84</v>
      </c>
      <c r="L188" s="16"/>
      <c r="M188" s="10"/>
    </row>
    <row r="189" spans="1:13" s="1" customFormat="1" ht="24" customHeight="1">
      <c r="A189" s="15" t="s">
        <v>73</v>
      </c>
      <c r="B189" s="15"/>
      <c r="C189" s="12" t="s">
        <v>14</v>
      </c>
      <c r="D189" s="12"/>
      <c r="E189" s="12"/>
      <c r="F189" s="9" t="s">
        <v>178</v>
      </c>
      <c r="G189" s="12" t="s">
        <v>188</v>
      </c>
      <c r="H189" s="12"/>
      <c r="I189" s="12" t="s">
        <v>74</v>
      </c>
      <c r="J189" s="12"/>
      <c r="K189" s="16">
        <f>3351748.84</f>
        <v>3351748.84</v>
      </c>
      <c r="L189" s="16"/>
      <c r="M189" s="10"/>
    </row>
    <row r="190" spans="1:13" s="1" customFormat="1" ht="24" customHeight="1">
      <c r="A190" s="15" t="s">
        <v>75</v>
      </c>
      <c r="B190" s="15"/>
      <c r="C190" s="12" t="s">
        <v>14</v>
      </c>
      <c r="D190" s="12"/>
      <c r="E190" s="12"/>
      <c r="F190" s="9" t="s">
        <v>178</v>
      </c>
      <c r="G190" s="12" t="s">
        <v>188</v>
      </c>
      <c r="H190" s="12"/>
      <c r="I190" s="12" t="s">
        <v>76</v>
      </c>
      <c r="J190" s="12"/>
      <c r="K190" s="16">
        <f>3351748.84</f>
        <v>3351748.84</v>
      </c>
      <c r="L190" s="16"/>
      <c r="M190" s="10"/>
    </row>
    <row r="191" spans="1:13" s="1" customFormat="1" ht="14.1" customHeight="1">
      <c r="A191" s="15" t="s">
        <v>77</v>
      </c>
      <c r="B191" s="15"/>
      <c r="C191" s="12" t="s">
        <v>14</v>
      </c>
      <c r="D191" s="12"/>
      <c r="E191" s="12"/>
      <c r="F191" s="9" t="s">
        <v>178</v>
      </c>
      <c r="G191" s="12" t="s">
        <v>188</v>
      </c>
      <c r="H191" s="12"/>
      <c r="I191" s="12" t="s">
        <v>78</v>
      </c>
      <c r="J191" s="12"/>
      <c r="K191" s="16">
        <f>1031438.94</f>
        <v>1031438.94</v>
      </c>
      <c r="L191" s="16"/>
      <c r="M191" s="10"/>
    </row>
    <row r="192" spans="1:13" s="1" customFormat="1" ht="14.1" customHeight="1">
      <c r="A192" s="15" t="s">
        <v>79</v>
      </c>
      <c r="B192" s="15"/>
      <c r="C192" s="12" t="s">
        <v>14</v>
      </c>
      <c r="D192" s="12"/>
      <c r="E192" s="12"/>
      <c r="F192" s="9" t="s">
        <v>178</v>
      </c>
      <c r="G192" s="12" t="s">
        <v>188</v>
      </c>
      <c r="H192" s="12"/>
      <c r="I192" s="12" t="s">
        <v>80</v>
      </c>
      <c r="J192" s="12"/>
      <c r="K192" s="16">
        <f>2320309.9</f>
        <v>2320309.9</v>
      </c>
      <c r="L192" s="16"/>
      <c r="M192" s="10"/>
    </row>
    <row r="193" spans="1:13" s="1" customFormat="1" ht="14.1" customHeight="1">
      <c r="A193" s="15" t="s">
        <v>189</v>
      </c>
      <c r="B193" s="15"/>
      <c r="C193" s="12" t="s">
        <v>14</v>
      </c>
      <c r="D193" s="12"/>
      <c r="E193" s="12"/>
      <c r="F193" s="9" t="s">
        <v>190</v>
      </c>
      <c r="G193" s="12" t="s">
        <v>0</v>
      </c>
      <c r="H193" s="12"/>
      <c r="I193" s="12" t="s">
        <v>0</v>
      </c>
      <c r="J193" s="12"/>
      <c r="K193" s="16">
        <f t="shared" ref="K193:K199" si="7">192263.4</f>
        <v>192263.4</v>
      </c>
      <c r="L193" s="16"/>
      <c r="M193" s="10"/>
    </row>
    <row r="194" spans="1:13" s="1" customFormat="1" ht="33.950000000000003" customHeight="1">
      <c r="A194" s="15" t="s">
        <v>19</v>
      </c>
      <c r="B194" s="15"/>
      <c r="C194" s="12" t="s">
        <v>14</v>
      </c>
      <c r="D194" s="12"/>
      <c r="E194" s="12"/>
      <c r="F194" s="9" t="s">
        <v>190</v>
      </c>
      <c r="G194" s="12" t="s">
        <v>20</v>
      </c>
      <c r="H194" s="12"/>
      <c r="I194" s="12" t="s">
        <v>0</v>
      </c>
      <c r="J194" s="12"/>
      <c r="K194" s="16">
        <f t="shared" si="7"/>
        <v>192263.4</v>
      </c>
      <c r="L194" s="16"/>
      <c r="M194" s="10"/>
    </row>
    <row r="195" spans="1:13" s="1" customFormat="1" ht="33.950000000000003" customHeight="1">
      <c r="A195" s="15" t="s">
        <v>191</v>
      </c>
      <c r="B195" s="15"/>
      <c r="C195" s="12" t="s">
        <v>14</v>
      </c>
      <c r="D195" s="12"/>
      <c r="E195" s="12"/>
      <c r="F195" s="9" t="s">
        <v>190</v>
      </c>
      <c r="G195" s="12" t="s">
        <v>192</v>
      </c>
      <c r="H195" s="12"/>
      <c r="I195" s="12" t="s">
        <v>0</v>
      </c>
      <c r="J195" s="12"/>
      <c r="K195" s="16">
        <f t="shared" si="7"/>
        <v>192263.4</v>
      </c>
      <c r="L195" s="16"/>
      <c r="M195" s="10"/>
    </row>
    <row r="196" spans="1:13" s="1" customFormat="1" ht="14.1" customHeight="1">
      <c r="A196" s="15" t="s">
        <v>66</v>
      </c>
      <c r="B196" s="15"/>
      <c r="C196" s="12" t="s">
        <v>14</v>
      </c>
      <c r="D196" s="12"/>
      <c r="E196" s="12"/>
      <c r="F196" s="9" t="s">
        <v>190</v>
      </c>
      <c r="G196" s="12" t="s">
        <v>193</v>
      </c>
      <c r="H196" s="12"/>
      <c r="I196" s="12" t="s">
        <v>0</v>
      </c>
      <c r="J196" s="12"/>
      <c r="K196" s="16">
        <f t="shared" si="7"/>
        <v>192263.4</v>
      </c>
      <c r="L196" s="16"/>
      <c r="M196" s="10"/>
    </row>
    <row r="197" spans="1:13" s="1" customFormat="1" ht="24" customHeight="1">
      <c r="A197" s="15" t="s">
        <v>73</v>
      </c>
      <c r="B197" s="15"/>
      <c r="C197" s="12" t="s">
        <v>14</v>
      </c>
      <c r="D197" s="12"/>
      <c r="E197" s="12"/>
      <c r="F197" s="9" t="s">
        <v>190</v>
      </c>
      <c r="G197" s="12" t="s">
        <v>193</v>
      </c>
      <c r="H197" s="12"/>
      <c r="I197" s="12" t="s">
        <v>74</v>
      </c>
      <c r="J197" s="12"/>
      <c r="K197" s="16">
        <f t="shared" si="7"/>
        <v>192263.4</v>
      </c>
      <c r="L197" s="16"/>
      <c r="M197" s="10"/>
    </row>
    <row r="198" spans="1:13" s="1" customFormat="1" ht="24" customHeight="1">
      <c r="A198" s="15" t="s">
        <v>75</v>
      </c>
      <c r="B198" s="15"/>
      <c r="C198" s="12" t="s">
        <v>14</v>
      </c>
      <c r="D198" s="12"/>
      <c r="E198" s="12"/>
      <c r="F198" s="9" t="s">
        <v>190</v>
      </c>
      <c r="G198" s="12" t="s">
        <v>193</v>
      </c>
      <c r="H198" s="12"/>
      <c r="I198" s="12" t="s">
        <v>76</v>
      </c>
      <c r="J198" s="12"/>
      <c r="K198" s="16">
        <f t="shared" si="7"/>
        <v>192263.4</v>
      </c>
      <c r="L198" s="16"/>
      <c r="M198" s="10"/>
    </row>
    <row r="199" spans="1:13" s="1" customFormat="1" ht="24" customHeight="1">
      <c r="A199" s="15" t="s">
        <v>115</v>
      </c>
      <c r="B199" s="15"/>
      <c r="C199" s="12" t="s">
        <v>14</v>
      </c>
      <c r="D199" s="12"/>
      <c r="E199" s="12"/>
      <c r="F199" s="9" t="s">
        <v>190</v>
      </c>
      <c r="G199" s="12" t="s">
        <v>193</v>
      </c>
      <c r="H199" s="12"/>
      <c r="I199" s="12" t="s">
        <v>116</v>
      </c>
      <c r="J199" s="12"/>
      <c r="K199" s="16">
        <f t="shared" si="7"/>
        <v>192263.4</v>
      </c>
      <c r="L199" s="16"/>
      <c r="M199" s="10"/>
    </row>
    <row r="200" spans="1:13" s="1" customFormat="1" ht="14.1" customHeight="1">
      <c r="A200" s="15" t="s">
        <v>194</v>
      </c>
      <c r="B200" s="15"/>
      <c r="C200" s="12" t="s">
        <v>14</v>
      </c>
      <c r="D200" s="12"/>
      <c r="E200" s="12"/>
      <c r="F200" s="9" t="s">
        <v>195</v>
      </c>
      <c r="G200" s="12" t="s">
        <v>0</v>
      </c>
      <c r="H200" s="12"/>
      <c r="I200" s="12" t="s">
        <v>0</v>
      </c>
      <c r="J200" s="12"/>
      <c r="K200" s="16">
        <f>505195.31</f>
        <v>505195.31</v>
      </c>
      <c r="L200" s="16"/>
      <c r="M200" s="10"/>
    </row>
    <row r="201" spans="1:13" s="1" customFormat="1" ht="14.1" customHeight="1">
      <c r="A201" s="15" t="s">
        <v>196</v>
      </c>
      <c r="B201" s="15"/>
      <c r="C201" s="12" t="s">
        <v>14</v>
      </c>
      <c r="D201" s="12"/>
      <c r="E201" s="12"/>
      <c r="F201" s="9" t="s">
        <v>197</v>
      </c>
      <c r="G201" s="12" t="s">
        <v>0</v>
      </c>
      <c r="H201" s="12"/>
      <c r="I201" s="12" t="s">
        <v>0</v>
      </c>
      <c r="J201" s="12"/>
      <c r="K201" s="16">
        <f t="shared" ref="K201:K207" si="8">99910.31</f>
        <v>99910.31</v>
      </c>
      <c r="L201" s="16"/>
      <c r="M201" s="10"/>
    </row>
    <row r="202" spans="1:13" s="1" customFormat="1" ht="33.950000000000003" customHeight="1">
      <c r="A202" s="15" t="s">
        <v>198</v>
      </c>
      <c r="B202" s="15"/>
      <c r="C202" s="12" t="s">
        <v>14</v>
      </c>
      <c r="D202" s="12"/>
      <c r="E202" s="12"/>
      <c r="F202" s="9" t="s">
        <v>197</v>
      </c>
      <c r="G202" s="12" t="s">
        <v>199</v>
      </c>
      <c r="H202" s="12"/>
      <c r="I202" s="12" t="s">
        <v>0</v>
      </c>
      <c r="J202" s="12"/>
      <c r="K202" s="16">
        <f t="shared" si="8"/>
        <v>99910.31</v>
      </c>
      <c r="L202" s="16"/>
      <c r="M202" s="10"/>
    </row>
    <row r="203" spans="1:13" s="1" customFormat="1" ht="24" customHeight="1">
      <c r="A203" s="15" t="s">
        <v>200</v>
      </c>
      <c r="B203" s="15"/>
      <c r="C203" s="12" t="s">
        <v>14</v>
      </c>
      <c r="D203" s="12"/>
      <c r="E203" s="12"/>
      <c r="F203" s="9" t="s">
        <v>197</v>
      </c>
      <c r="G203" s="12" t="s">
        <v>201</v>
      </c>
      <c r="H203" s="12"/>
      <c r="I203" s="12" t="s">
        <v>0</v>
      </c>
      <c r="J203" s="12"/>
      <c r="K203" s="16">
        <f t="shared" si="8"/>
        <v>99910.31</v>
      </c>
      <c r="L203" s="16"/>
      <c r="M203" s="10"/>
    </row>
    <row r="204" spans="1:13" s="1" customFormat="1" ht="14.1" customHeight="1">
      <c r="A204" s="15" t="s">
        <v>66</v>
      </c>
      <c r="B204" s="15"/>
      <c r="C204" s="12" t="s">
        <v>14</v>
      </c>
      <c r="D204" s="12"/>
      <c r="E204" s="12"/>
      <c r="F204" s="9" t="s">
        <v>197</v>
      </c>
      <c r="G204" s="12" t="s">
        <v>202</v>
      </c>
      <c r="H204" s="12"/>
      <c r="I204" s="12" t="s">
        <v>0</v>
      </c>
      <c r="J204" s="12"/>
      <c r="K204" s="16">
        <f t="shared" si="8"/>
        <v>99910.31</v>
      </c>
      <c r="L204" s="16"/>
      <c r="M204" s="10"/>
    </row>
    <row r="205" spans="1:13" s="1" customFormat="1" ht="24" customHeight="1">
      <c r="A205" s="15" t="s">
        <v>73</v>
      </c>
      <c r="B205" s="15"/>
      <c r="C205" s="12" t="s">
        <v>14</v>
      </c>
      <c r="D205" s="12"/>
      <c r="E205" s="12"/>
      <c r="F205" s="9" t="s">
        <v>197</v>
      </c>
      <c r="G205" s="12" t="s">
        <v>202</v>
      </c>
      <c r="H205" s="12"/>
      <c r="I205" s="12" t="s">
        <v>74</v>
      </c>
      <c r="J205" s="12"/>
      <c r="K205" s="16">
        <f t="shared" si="8"/>
        <v>99910.31</v>
      </c>
      <c r="L205" s="16"/>
      <c r="M205" s="10"/>
    </row>
    <row r="206" spans="1:13" s="1" customFormat="1" ht="24" customHeight="1">
      <c r="A206" s="15" t="s">
        <v>75</v>
      </c>
      <c r="B206" s="15"/>
      <c r="C206" s="12" t="s">
        <v>14</v>
      </c>
      <c r="D206" s="12"/>
      <c r="E206" s="12"/>
      <c r="F206" s="9" t="s">
        <v>197</v>
      </c>
      <c r="G206" s="12" t="s">
        <v>202</v>
      </c>
      <c r="H206" s="12"/>
      <c r="I206" s="12" t="s">
        <v>76</v>
      </c>
      <c r="J206" s="12"/>
      <c r="K206" s="16">
        <f t="shared" si="8"/>
        <v>99910.31</v>
      </c>
      <c r="L206" s="16"/>
      <c r="M206" s="10"/>
    </row>
    <row r="207" spans="1:13" s="1" customFormat="1" ht="14.1" customHeight="1">
      <c r="A207" s="15" t="s">
        <v>77</v>
      </c>
      <c r="B207" s="15"/>
      <c r="C207" s="12" t="s">
        <v>14</v>
      </c>
      <c r="D207" s="12"/>
      <c r="E207" s="12"/>
      <c r="F207" s="9" t="s">
        <v>197</v>
      </c>
      <c r="G207" s="12" t="s">
        <v>202</v>
      </c>
      <c r="H207" s="12"/>
      <c r="I207" s="12" t="s">
        <v>78</v>
      </c>
      <c r="J207" s="12"/>
      <c r="K207" s="16">
        <f t="shared" si="8"/>
        <v>99910.31</v>
      </c>
      <c r="L207" s="16"/>
      <c r="M207" s="10"/>
    </row>
    <row r="208" spans="1:13" s="1" customFormat="1" ht="24" customHeight="1">
      <c r="A208" s="15" t="s">
        <v>203</v>
      </c>
      <c r="B208" s="15"/>
      <c r="C208" s="12" t="s">
        <v>14</v>
      </c>
      <c r="D208" s="12"/>
      <c r="E208" s="12"/>
      <c r="F208" s="9" t="s">
        <v>204</v>
      </c>
      <c r="G208" s="12" t="s">
        <v>0</v>
      </c>
      <c r="H208" s="12"/>
      <c r="I208" s="12" t="s">
        <v>0</v>
      </c>
      <c r="J208" s="12"/>
      <c r="K208" s="16">
        <f t="shared" ref="K208:K214" si="9">405285</f>
        <v>405285</v>
      </c>
      <c r="L208" s="16"/>
      <c r="M208" s="10"/>
    </row>
    <row r="209" spans="1:13" s="1" customFormat="1" ht="33.950000000000003" customHeight="1">
      <c r="A209" s="15" t="s">
        <v>19</v>
      </c>
      <c r="B209" s="15"/>
      <c r="C209" s="12" t="s">
        <v>14</v>
      </c>
      <c r="D209" s="12"/>
      <c r="E209" s="12"/>
      <c r="F209" s="9" t="s">
        <v>204</v>
      </c>
      <c r="G209" s="12" t="s">
        <v>20</v>
      </c>
      <c r="H209" s="12"/>
      <c r="I209" s="12" t="s">
        <v>0</v>
      </c>
      <c r="J209" s="12"/>
      <c r="K209" s="16">
        <f t="shared" si="9"/>
        <v>405285</v>
      </c>
      <c r="L209" s="16"/>
      <c r="M209" s="10"/>
    </row>
    <row r="210" spans="1:13" s="1" customFormat="1" ht="66" customHeight="1">
      <c r="A210" s="15" t="s">
        <v>36</v>
      </c>
      <c r="B210" s="15"/>
      <c r="C210" s="12" t="s">
        <v>14</v>
      </c>
      <c r="D210" s="12"/>
      <c r="E210" s="12"/>
      <c r="F210" s="9" t="s">
        <v>204</v>
      </c>
      <c r="G210" s="12" t="s">
        <v>37</v>
      </c>
      <c r="H210" s="12"/>
      <c r="I210" s="12" t="s">
        <v>0</v>
      </c>
      <c r="J210" s="12"/>
      <c r="K210" s="16">
        <f t="shared" si="9"/>
        <v>405285</v>
      </c>
      <c r="L210" s="16"/>
      <c r="M210" s="10"/>
    </row>
    <row r="211" spans="1:13" s="1" customFormat="1" ht="24" customHeight="1">
      <c r="A211" s="15" t="s">
        <v>38</v>
      </c>
      <c r="B211" s="15"/>
      <c r="C211" s="12" t="s">
        <v>14</v>
      </c>
      <c r="D211" s="12"/>
      <c r="E211" s="12"/>
      <c r="F211" s="9" t="s">
        <v>204</v>
      </c>
      <c r="G211" s="12" t="s">
        <v>39</v>
      </c>
      <c r="H211" s="12"/>
      <c r="I211" s="12" t="s">
        <v>0</v>
      </c>
      <c r="J211" s="12"/>
      <c r="K211" s="16">
        <f t="shared" si="9"/>
        <v>405285</v>
      </c>
      <c r="L211" s="16"/>
      <c r="M211" s="10"/>
    </row>
    <row r="212" spans="1:13" s="1" customFormat="1" ht="14.1" customHeight="1">
      <c r="A212" s="15" t="s">
        <v>40</v>
      </c>
      <c r="B212" s="15"/>
      <c r="C212" s="12" t="s">
        <v>14</v>
      </c>
      <c r="D212" s="12"/>
      <c r="E212" s="12"/>
      <c r="F212" s="9" t="s">
        <v>204</v>
      </c>
      <c r="G212" s="12" t="s">
        <v>39</v>
      </c>
      <c r="H212" s="12"/>
      <c r="I212" s="12" t="s">
        <v>41</v>
      </c>
      <c r="J212" s="12"/>
      <c r="K212" s="16">
        <f t="shared" si="9"/>
        <v>405285</v>
      </c>
      <c r="L212" s="16"/>
      <c r="M212" s="10"/>
    </row>
    <row r="213" spans="1:13" s="1" customFormat="1" ht="14.1" customHeight="1">
      <c r="A213" s="15" t="s">
        <v>42</v>
      </c>
      <c r="B213" s="15"/>
      <c r="C213" s="12" t="s">
        <v>14</v>
      </c>
      <c r="D213" s="12"/>
      <c r="E213" s="12"/>
      <c r="F213" s="9" t="s">
        <v>204</v>
      </c>
      <c r="G213" s="12" t="s">
        <v>39</v>
      </c>
      <c r="H213" s="12"/>
      <c r="I213" s="12" t="s">
        <v>43</v>
      </c>
      <c r="J213" s="12"/>
      <c r="K213" s="16">
        <f t="shared" si="9"/>
        <v>405285</v>
      </c>
      <c r="L213" s="16"/>
      <c r="M213" s="10"/>
    </row>
    <row r="214" spans="1:13" s="1" customFormat="1" ht="14.1" customHeight="1">
      <c r="A214" s="15" t="s">
        <v>42</v>
      </c>
      <c r="B214" s="15"/>
      <c r="C214" s="12" t="s">
        <v>14</v>
      </c>
      <c r="D214" s="12"/>
      <c r="E214" s="12"/>
      <c r="F214" s="9" t="s">
        <v>204</v>
      </c>
      <c r="G214" s="12" t="s">
        <v>39</v>
      </c>
      <c r="H214" s="12"/>
      <c r="I214" s="12" t="s">
        <v>43</v>
      </c>
      <c r="J214" s="12"/>
      <c r="K214" s="16">
        <f t="shared" si="9"/>
        <v>405285</v>
      </c>
      <c r="L214" s="16"/>
      <c r="M214" s="10"/>
    </row>
    <row r="215" spans="1:13" s="1" customFormat="1" ht="14.1" customHeight="1">
      <c r="A215" s="15" t="s">
        <v>205</v>
      </c>
      <c r="B215" s="15"/>
      <c r="C215" s="12" t="s">
        <v>14</v>
      </c>
      <c r="D215" s="12"/>
      <c r="E215" s="12"/>
      <c r="F215" s="9" t="s">
        <v>206</v>
      </c>
      <c r="G215" s="12" t="s">
        <v>0</v>
      </c>
      <c r="H215" s="12"/>
      <c r="I215" s="12" t="s">
        <v>0</v>
      </c>
      <c r="J215" s="12"/>
      <c r="K215" s="16">
        <f t="shared" ref="K215:K222" si="10">3435144.47</f>
        <v>3435144.47</v>
      </c>
      <c r="L215" s="16"/>
      <c r="M215" s="10"/>
    </row>
    <row r="216" spans="1:13" s="1" customFormat="1" ht="14.1" customHeight="1">
      <c r="A216" s="15" t="s">
        <v>207</v>
      </c>
      <c r="B216" s="15"/>
      <c r="C216" s="12" t="s">
        <v>14</v>
      </c>
      <c r="D216" s="12"/>
      <c r="E216" s="12"/>
      <c r="F216" s="9" t="s">
        <v>208</v>
      </c>
      <c r="G216" s="12" t="s">
        <v>0</v>
      </c>
      <c r="H216" s="12"/>
      <c r="I216" s="12" t="s">
        <v>0</v>
      </c>
      <c r="J216" s="12"/>
      <c r="K216" s="16">
        <f t="shared" si="10"/>
        <v>3435144.47</v>
      </c>
      <c r="L216" s="16"/>
      <c r="M216" s="10"/>
    </row>
    <row r="217" spans="1:13" s="1" customFormat="1" ht="33.950000000000003" customHeight="1">
      <c r="A217" s="15" t="s">
        <v>19</v>
      </c>
      <c r="B217" s="15"/>
      <c r="C217" s="12" t="s">
        <v>14</v>
      </c>
      <c r="D217" s="12"/>
      <c r="E217" s="12"/>
      <c r="F217" s="9" t="s">
        <v>208</v>
      </c>
      <c r="G217" s="12" t="s">
        <v>20</v>
      </c>
      <c r="H217" s="12"/>
      <c r="I217" s="12" t="s">
        <v>0</v>
      </c>
      <c r="J217" s="12"/>
      <c r="K217" s="16">
        <f t="shared" si="10"/>
        <v>3435144.47</v>
      </c>
      <c r="L217" s="16"/>
      <c r="M217" s="10"/>
    </row>
    <row r="218" spans="1:13" s="1" customFormat="1" ht="24" customHeight="1">
      <c r="A218" s="15" t="s">
        <v>70</v>
      </c>
      <c r="B218" s="15"/>
      <c r="C218" s="12" t="s">
        <v>14</v>
      </c>
      <c r="D218" s="12"/>
      <c r="E218" s="12"/>
      <c r="F218" s="9" t="s">
        <v>208</v>
      </c>
      <c r="G218" s="12" t="s">
        <v>71</v>
      </c>
      <c r="H218" s="12"/>
      <c r="I218" s="12" t="s">
        <v>0</v>
      </c>
      <c r="J218" s="12"/>
      <c r="K218" s="16">
        <f t="shared" si="10"/>
        <v>3435144.47</v>
      </c>
      <c r="L218" s="16"/>
      <c r="M218" s="10"/>
    </row>
    <row r="219" spans="1:13" s="1" customFormat="1" ht="33.950000000000003" customHeight="1">
      <c r="A219" s="15" t="s">
        <v>209</v>
      </c>
      <c r="B219" s="15"/>
      <c r="C219" s="12" t="s">
        <v>14</v>
      </c>
      <c r="D219" s="12"/>
      <c r="E219" s="12"/>
      <c r="F219" s="9" t="s">
        <v>208</v>
      </c>
      <c r="G219" s="12" t="s">
        <v>210</v>
      </c>
      <c r="H219" s="12"/>
      <c r="I219" s="12" t="s">
        <v>0</v>
      </c>
      <c r="J219" s="12"/>
      <c r="K219" s="16">
        <f t="shared" si="10"/>
        <v>3435144.47</v>
      </c>
      <c r="L219" s="16"/>
      <c r="M219" s="10"/>
    </row>
    <row r="220" spans="1:13" s="1" customFormat="1" ht="14.1" customHeight="1">
      <c r="A220" s="15" t="s">
        <v>50</v>
      </c>
      <c r="B220" s="15"/>
      <c r="C220" s="12" t="s">
        <v>14</v>
      </c>
      <c r="D220" s="12"/>
      <c r="E220" s="12"/>
      <c r="F220" s="9" t="s">
        <v>208</v>
      </c>
      <c r="G220" s="12" t="s">
        <v>210</v>
      </c>
      <c r="H220" s="12"/>
      <c r="I220" s="12" t="s">
        <v>51</v>
      </c>
      <c r="J220" s="12"/>
      <c r="K220" s="16">
        <f t="shared" si="10"/>
        <v>3435144.47</v>
      </c>
      <c r="L220" s="16"/>
      <c r="M220" s="10"/>
    </row>
    <row r="221" spans="1:13" s="1" customFormat="1" ht="14.1" customHeight="1">
      <c r="A221" s="15" t="s">
        <v>81</v>
      </c>
      <c r="B221" s="15"/>
      <c r="C221" s="12" t="s">
        <v>14</v>
      </c>
      <c r="D221" s="12"/>
      <c r="E221" s="12"/>
      <c r="F221" s="9" t="s">
        <v>208</v>
      </c>
      <c r="G221" s="12" t="s">
        <v>210</v>
      </c>
      <c r="H221" s="12"/>
      <c r="I221" s="12" t="s">
        <v>82</v>
      </c>
      <c r="J221" s="12"/>
      <c r="K221" s="16">
        <f t="shared" si="10"/>
        <v>3435144.47</v>
      </c>
      <c r="L221" s="16"/>
      <c r="M221" s="10"/>
    </row>
    <row r="222" spans="1:13" s="1" customFormat="1" ht="33.950000000000003" customHeight="1">
      <c r="A222" s="15" t="s">
        <v>83</v>
      </c>
      <c r="B222" s="15"/>
      <c r="C222" s="12" t="s">
        <v>14</v>
      </c>
      <c r="D222" s="12"/>
      <c r="E222" s="12"/>
      <c r="F222" s="9" t="s">
        <v>208</v>
      </c>
      <c r="G222" s="12" t="s">
        <v>210</v>
      </c>
      <c r="H222" s="12"/>
      <c r="I222" s="12" t="s">
        <v>84</v>
      </c>
      <c r="J222" s="12"/>
      <c r="K222" s="16">
        <f t="shared" si="10"/>
        <v>3435144.47</v>
      </c>
      <c r="L222" s="16"/>
      <c r="M222" s="10"/>
    </row>
    <row r="223" spans="1:13" s="1" customFormat="1" ht="14.1" customHeight="1">
      <c r="A223" s="15" t="s">
        <v>211</v>
      </c>
      <c r="B223" s="15"/>
      <c r="C223" s="12" t="s">
        <v>14</v>
      </c>
      <c r="D223" s="12"/>
      <c r="E223" s="12"/>
      <c r="F223" s="9" t="s">
        <v>212</v>
      </c>
      <c r="G223" s="12" t="s">
        <v>0</v>
      </c>
      <c r="H223" s="12"/>
      <c r="I223" s="12" t="s">
        <v>0</v>
      </c>
      <c r="J223" s="12"/>
      <c r="K223" s="16">
        <f t="shared" ref="K223:K229" si="11">283988.45</f>
        <v>283988.45</v>
      </c>
      <c r="L223" s="16"/>
      <c r="M223" s="10"/>
    </row>
    <row r="224" spans="1:13" s="1" customFormat="1" ht="14.1" customHeight="1">
      <c r="A224" s="15" t="s">
        <v>213</v>
      </c>
      <c r="B224" s="15"/>
      <c r="C224" s="12" t="s">
        <v>14</v>
      </c>
      <c r="D224" s="12"/>
      <c r="E224" s="12"/>
      <c r="F224" s="9" t="s">
        <v>214</v>
      </c>
      <c r="G224" s="12" t="s">
        <v>0</v>
      </c>
      <c r="H224" s="12"/>
      <c r="I224" s="12" t="s">
        <v>0</v>
      </c>
      <c r="J224" s="12"/>
      <c r="K224" s="16">
        <f t="shared" si="11"/>
        <v>283988.45</v>
      </c>
      <c r="L224" s="16"/>
      <c r="M224" s="10"/>
    </row>
    <row r="225" spans="1:13" s="1" customFormat="1" ht="33.950000000000003" customHeight="1">
      <c r="A225" s="15" t="s">
        <v>19</v>
      </c>
      <c r="B225" s="15"/>
      <c r="C225" s="12" t="s">
        <v>14</v>
      </c>
      <c r="D225" s="12"/>
      <c r="E225" s="12"/>
      <c r="F225" s="9" t="s">
        <v>214</v>
      </c>
      <c r="G225" s="12" t="s">
        <v>20</v>
      </c>
      <c r="H225" s="12"/>
      <c r="I225" s="12" t="s">
        <v>0</v>
      </c>
      <c r="J225" s="12"/>
      <c r="K225" s="16">
        <f t="shared" si="11"/>
        <v>283988.45</v>
      </c>
      <c r="L225" s="16"/>
      <c r="M225" s="10"/>
    </row>
    <row r="226" spans="1:13" s="1" customFormat="1" ht="66" customHeight="1">
      <c r="A226" s="15" t="s">
        <v>36</v>
      </c>
      <c r="B226" s="15"/>
      <c r="C226" s="12" t="s">
        <v>14</v>
      </c>
      <c r="D226" s="12"/>
      <c r="E226" s="12"/>
      <c r="F226" s="9" t="s">
        <v>214</v>
      </c>
      <c r="G226" s="12" t="s">
        <v>37</v>
      </c>
      <c r="H226" s="12"/>
      <c r="I226" s="12" t="s">
        <v>0</v>
      </c>
      <c r="J226" s="12"/>
      <c r="K226" s="16">
        <f t="shared" si="11"/>
        <v>283988.45</v>
      </c>
      <c r="L226" s="16"/>
      <c r="M226" s="10"/>
    </row>
    <row r="227" spans="1:13" s="1" customFormat="1" ht="14.1" customHeight="1">
      <c r="A227" s="15" t="s">
        <v>215</v>
      </c>
      <c r="B227" s="15"/>
      <c r="C227" s="12" t="s">
        <v>14</v>
      </c>
      <c r="D227" s="12"/>
      <c r="E227" s="12"/>
      <c r="F227" s="9" t="s">
        <v>214</v>
      </c>
      <c r="G227" s="12" t="s">
        <v>216</v>
      </c>
      <c r="H227" s="12"/>
      <c r="I227" s="12" t="s">
        <v>0</v>
      </c>
      <c r="J227" s="12"/>
      <c r="K227" s="16">
        <f t="shared" si="11"/>
        <v>283988.45</v>
      </c>
      <c r="L227" s="16"/>
      <c r="M227" s="10"/>
    </row>
    <row r="228" spans="1:13" s="1" customFormat="1" ht="14.1" customHeight="1">
      <c r="A228" s="15" t="s">
        <v>40</v>
      </c>
      <c r="B228" s="15"/>
      <c r="C228" s="12" t="s">
        <v>14</v>
      </c>
      <c r="D228" s="12"/>
      <c r="E228" s="12"/>
      <c r="F228" s="9" t="s">
        <v>214</v>
      </c>
      <c r="G228" s="12" t="s">
        <v>216</v>
      </c>
      <c r="H228" s="12"/>
      <c r="I228" s="12" t="s">
        <v>41</v>
      </c>
      <c r="J228" s="12"/>
      <c r="K228" s="16">
        <f t="shared" si="11"/>
        <v>283988.45</v>
      </c>
      <c r="L228" s="16"/>
      <c r="M228" s="10"/>
    </row>
    <row r="229" spans="1:13" s="1" customFormat="1" ht="14.1" customHeight="1">
      <c r="A229" s="15" t="s">
        <v>42</v>
      </c>
      <c r="B229" s="15"/>
      <c r="C229" s="12" t="s">
        <v>14</v>
      </c>
      <c r="D229" s="12"/>
      <c r="E229" s="12"/>
      <c r="F229" s="9" t="s">
        <v>214</v>
      </c>
      <c r="G229" s="12" t="s">
        <v>216</v>
      </c>
      <c r="H229" s="12"/>
      <c r="I229" s="12" t="s">
        <v>43</v>
      </c>
      <c r="J229" s="12"/>
      <c r="K229" s="16">
        <f t="shared" si="11"/>
        <v>283988.45</v>
      </c>
      <c r="L229" s="16"/>
      <c r="M229" s="10"/>
    </row>
    <row r="230" spans="1:13" s="1" customFormat="1" ht="14.1" customHeight="1">
      <c r="A230" s="15" t="s">
        <v>217</v>
      </c>
      <c r="B230" s="15"/>
      <c r="C230" s="12" t="s">
        <v>14</v>
      </c>
      <c r="D230" s="12"/>
      <c r="E230" s="12"/>
      <c r="F230" s="9" t="s">
        <v>218</v>
      </c>
      <c r="G230" s="12" t="s">
        <v>0</v>
      </c>
      <c r="H230" s="12"/>
      <c r="I230" s="12" t="s">
        <v>0</v>
      </c>
      <c r="J230" s="12"/>
      <c r="K230" s="16">
        <f>13979016.57</f>
        <v>13979016.57</v>
      </c>
      <c r="L230" s="16"/>
      <c r="M230" s="10"/>
    </row>
    <row r="231" spans="1:13" s="1" customFormat="1" ht="14.1" customHeight="1">
      <c r="A231" s="15" t="s">
        <v>219</v>
      </c>
      <c r="B231" s="15"/>
      <c r="C231" s="12" t="s">
        <v>14</v>
      </c>
      <c r="D231" s="12"/>
      <c r="E231" s="12"/>
      <c r="F231" s="9" t="s">
        <v>220</v>
      </c>
      <c r="G231" s="12" t="s">
        <v>0</v>
      </c>
      <c r="H231" s="12"/>
      <c r="I231" s="12" t="s">
        <v>0</v>
      </c>
      <c r="J231" s="12"/>
      <c r="K231" s="16">
        <f>13979016.57</f>
        <v>13979016.57</v>
      </c>
      <c r="L231" s="16"/>
      <c r="M231" s="10"/>
    </row>
    <row r="232" spans="1:13" s="1" customFormat="1" ht="45" customHeight="1">
      <c r="A232" s="15" t="s">
        <v>150</v>
      </c>
      <c r="B232" s="15"/>
      <c r="C232" s="12" t="s">
        <v>14</v>
      </c>
      <c r="D232" s="12"/>
      <c r="E232" s="12"/>
      <c r="F232" s="9" t="s">
        <v>220</v>
      </c>
      <c r="G232" s="12" t="s">
        <v>151</v>
      </c>
      <c r="H232" s="12"/>
      <c r="I232" s="12" t="s">
        <v>0</v>
      </c>
      <c r="J232" s="12"/>
      <c r="K232" s="16">
        <f>13979016.57</f>
        <v>13979016.57</v>
      </c>
      <c r="L232" s="16"/>
      <c r="M232" s="10"/>
    </row>
    <row r="233" spans="1:13" s="1" customFormat="1" ht="24" customHeight="1">
      <c r="A233" s="15" t="s">
        <v>221</v>
      </c>
      <c r="B233" s="15"/>
      <c r="C233" s="12" t="s">
        <v>14</v>
      </c>
      <c r="D233" s="12"/>
      <c r="E233" s="12"/>
      <c r="F233" s="9" t="s">
        <v>220</v>
      </c>
      <c r="G233" s="12" t="s">
        <v>222</v>
      </c>
      <c r="H233" s="12"/>
      <c r="I233" s="12" t="s">
        <v>0</v>
      </c>
      <c r="J233" s="12"/>
      <c r="K233" s="16">
        <f>13911016.57</f>
        <v>13911016.57</v>
      </c>
      <c r="L233" s="16"/>
      <c r="M233" s="10"/>
    </row>
    <row r="234" spans="1:13" s="1" customFormat="1" ht="24" customHeight="1">
      <c r="A234" s="15" t="s">
        <v>96</v>
      </c>
      <c r="B234" s="15"/>
      <c r="C234" s="12" t="s">
        <v>14</v>
      </c>
      <c r="D234" s="12"/>
      <c r="E234" s="12"/>
      <c r="F234" s="9" t="s">
        <v>220</v>
      </c>
      <c r="G234" s="12" t="s">
        <v>223</v>
      </c>
      <c r="H234" s="12"/>
      <c r="I234" s="12" t="s">
        <v>0</v>
      </c>
      <c r="J234" s="12"/>
      <c r="K234" s="16">
        <f>11798047.61</f>
        <v>11798047.609999999</v>
      </c>
      <c r="L234" s="16"/>
      <c r="M234" s="10"/>
    </row>
    <row r="235" spans="1:13" s="1" customFormat="1" ht="54.95" customHeight="1">
      <c r="A235" s="15" t="s">
        <v>25</v>
      </c>
      <c r="B235" s="15"/>
      <c r="C235" s="12" t="s">
        <v>14</v>
      </c>
      <c r="D235" s="12"/>
      <c r="E235" s="12"/>
      <c r="F235" s="9" t="s">
        <v>220</v>
      </c>
      <c r="G235" s="12" t="s">
        <v>223</v>
      </c>
      <c r="H235" s="12"/>
      <c r="I235" s="12" t="s">
        <v>26</v>
      </c>
      <c r="J235" s="12"/>
      <c r="K235" s="16">
        <f>11719699.05</f>
        <v>11719699.050000001</v>
      </c>
      <c r="L235" s="16"/>
      <c r="M235" s="10"/>
    </row>
    <row r="236" spans="1:13" s="1" customFormat="1" ht="14.1" customHeight="1">
      <c r="A236" s="15" t="s">
        <v>98</v>
      </c>
      <c r="B236" s="15"/>
      <c r="C236" s="12" t="s">
        <v>14</v>
      </c>
      <c r="D236" s="12"/>
      <c r="E236" s="12"/>
      <c r="F236" s="9" t="s">
        <v>220</v>
      </c>
      <c r="G236" s="12" t="s">
        <v>223</v>
      </c>
      <c r="H236" s="12"/>
      <c r="I236" s="12" t="s">
        <v>99</v>
      </c>
      <c r="J236" s="12"/>
      <c r="K236" s="16">
        <f>11719699.05</f>
        <v>11719699.050000001</v>
      </c>
      <c r="L236" s="16"/>
      <c r="M236" s="10"/>
    </row>
    <row r="237" spans="1:13" s="1" customFormat="1" ht="14.1" customHeight="1">
      <c r="A237" s="15" t="s">
        <v>100</v>
      </c>
      <c r="B237" s="15"/>
      <c r="C237" s="12" t="s">
        <v>14</v>
      </c>
      <c r="D237" s="12"/>
      <c r="E237" s="12"/>
      <c r="F237" s="9" t="s">
        <v>220</v>
      </c>
      <c r="G237" s="12" t="s">
        <v>223</v>
      </c>
      <c r="H237" s="12"/>
      <c r="I237" s="12" t="s">
        <v>101</v>
      </c>
      <c r="J237" s="12"/>
      <c r="K237" s="16">
        <f>8967119.02</f>
        <v>8967119.0199999996</v>
      </c>
      <c r="L237" s="16"/>
      <c r="M237" s="10"/>
    </row>
    <row r="238" spans="1:13" s="1" customFormat="1" ht="24" customHeight="1">
      <c r="A238" s="15" t="s">
        <v>106</v>
      </c>
      <c r="B238" s="15"/>
      <c r="C238" s="12" t="s">
        <v>14</v>
      </c>
      <c r="D238" s="12"/>
      <c r="E238" s="12"/>
      <c r="F238" s="9" t="s">
        <v>220</v>
      </c>
      <c r="G238" s="12" t="s">
        <v>223</v>
      </c>
      <c r="H238" s="12"/>
      <c r="I238" s="12" t="s">
        <v>108</v>
      </c>
      <c r="J238" s="12"/>
      <c r="K238" s="16">
        <f>67949</f>
        <v>67949</v>
      </c>
      <c r="L238" s="16"/>
      <c r="M238" s="10"/>
    </row>
    <row r="239" spans="1:13" s="1" customFormat="1" ht="33.950000000000003" customHeight="1">
      <c r="A239" s="15" t="s">
        <v>102</v>
      </c>
      <c r="B239" s="15"/>
      <c r="C239" s="12" t="s">
        <v>14</v>
      </c>
      <c r="D239" s="12"/>
      <c r="E239" s="12"/>
      <c r="F239" s="9" t="s">
        <v>220</v>
      </c>
      <c r="G239" s="12" t="s">
        <v>223</v>
      </c>
      <c r="H239" s="12"/>
      <c r="I239" s="12" t="s">
        <v>103</v>
      </c>
      <c r="J239" s="12"/>
      <c r="K239" s="16">
        <f>2684631.03</f>
        <v>2684631.03</v>
      </c>
      <c r="L239" s="16"/>
      <c r="M239" s="10"/>
    </row>
    <row r="240" spans="1:13" s="1" customFormat="1" ht="24" customHeight="1">
      <c r="A240" s="15" t="s">
        <v>73</v>
      </c>
      <c r="B240" s="15"/>
      <c r="C240" s="12" t="s">
        <v>14</v>
      </c>
      <c r="D240" s="12"/>
      <c r="E240" s="12"/>
      <c r="F240" s="9" t="s">
        <v>220</v>
      </c>
      <c r="G240" s="12" t="s">
        <v>223</v>
      </c>
      <c r="H240" s="12"/>
      <c r="I240" s="12" t="s">
        <v>74</v>
      </c>
      <c r="J240" s="12"/>
      <c r="K240" s="16">
        <f>75240</f>
        <v>75240</v>
      </c>
      <c r="L240" s="16"/>
      <c r="M240" s="10"/>
    </row>
    <row r="241" spans="1:13" s="1" customFormat="1" ht="24" customHeight="1">
      <c r="A241" s="15" t="s">
        <v>75</v>
      </c>
      <c r="B241" s="15"/>
      <c r="C241" s="12" t="s">
        <v>14</v>
      </c>
      <c r="D241" s="12"/>
      <c r="E241" s="12"/>
      <c r="F241" s="9" t="s">
        <v>220</v>
      </c>
      <c r="G241" s="12" t="s">
        <v>223</v>
      </c>
      <c r="H241" s="12"/>
      <c r="I241" s="12" t="s">
        <v>76</v>
      </c>
      <c r="J241" s="12"/>
      <c r="K241" s="16">
        <f>75240</f>
        <v>75240</v>
      </c>
      <c r="L241" s="16"/>
      <c r="M241" s="10"/>
    </row>
    <row r="242" spans="1:13" s="1" customFormat="1" ht="24" customHeight="1">
      <c r="A242" s="15" t="s">
        <v>115</v>
      </c>
      <c r="B242" s="15"/>
      <c r="C242" s="12" t="s">
        <v>14</v>
      </c>
      <c r="D242" s="12"/>
      <c r="E242" s="12"/>
      <c r="F242" s="9" t="s">
        <v>220</v>
      </c>
      <c r="G242" s="12" t="s">
        <v>223</v>
      </c>
      <c r="H242" s="12"/>
      <c r="I242" s="12" t="s">
        <v>116</v>
      </c>
      <c r="J242" s="12"/>
      <c r="K242" s="16">
        <f>10800</f>
        <v>10800</v>
      </c>
      <c r="L242" s="16"/>
      <c r="M242" s="10"/>
    </row>
    <row r="243" spans="1:13" s="1" customFormat="1" ht="14.1" customHeight="1">
      <c r="A243" s="15" t="s">
        <v>77</v>
      </c>
      <c r="B243" s="15"/>
      <c r="C243" s="12" t="s">
        <v>14</v>
      </c>
      <c r="D243" s="12"/>
      <c r="E243" s="12"/>
      <c r="F243" s="9" t="s">
        <v>220</v>
      </c>
      <c r="G243" s="12" t="s">
        <v>223</v>
      </c>
      <c r="H243" s="12"/>
      <c r="I243" s="12" t="s">
        <v>78</v>
      </c>
      <c r="J243" s="12"/>
      <c r="K243" s="16">
        <f>64440</f>
        <v>64440</v>
      </c>
      <c r="L243" s="16"/>
      <c r="M243" s="10"/>
    </row>
    <row r="244" spans="1:13" s="1" customFormat="1" ht="14.1" customHeight="1">
      <c r="A244" s="15" t="s">
        <v>50</v>
      </c>
      <c r="B244" s="15"/>
      <c r="C244" s="12" t="s">
        <v>14</v>
      </c>
      <c r="D244" s="12"/>
      <c r="E244" s="12"/>
      <c r="F244" s="9" t="s">
        <v>220</v>
      </c>
      <c r="G244" s="12" t="s">
        <v>223</v>
      </c>
      <c r="H244" s="12"/>
      <c r="I244" s="12" t="s">
        <v>51</v>
      </c>
      <c r="J244" s="12"/>
      <c r="K244" s="16">
        <f>3108.56</f>
        <v>3108.56</v>
      </c>
      <c r="L244" s="16"/>
      <c r="M244" s="10"/>
    </row>
    <row r="245" spans="1:13" s="1" customFormat="1" ht="14.1" customHeight="1">
      <c r="A245" s="15" t="s">
        <v>85</v>
      </c>
      <c r="B245" s="15"/>
      <c r="C245" s="12" t="s">
        <v>14</v>
      </c>
      <c r="D245" s="12"/>
      <c r="E245" s="12"/>
      <c r="F245" s="9" t="s">
        <v>220</v>
      </c>
      <c r="G245" s="12" t="s">
        <v>223</v>
      </c>
      <c r="H245" s="12"/>
      <c r="I245" s="12" t="s">
        <v>86</v>
      </c>
      <c r="J245" s="12"/>
      <c r="K245" s="16">
        <f>3108.56</f>
        <v>3108.56</v>
      </c>
      <c r="L245" s="16"/>
      <c r="M245" s="10"/>
    </row>
    <row r="246" spans="1:13" s="1" customFormat="1" ht="14.1" customHeight="1">
      <c r="A246" s="15" t="s">
        <v>89</v>
      </c>
      <c r="B246" s="15"/>
      <c r="C246" s="12" t="s">
        <v>14</v>
      </c>
      <c r="D246" s="12"/>
      <c r="E246" s="12"/>
      <c r="F246" s="9" t="s">
        <v>220</v>
      </c>
      <c r="G246" s="12" t="s">
        <v>223</v>
      </c>
      <c r="H246" s="12"/>
      <c r="I246" s="12" t="s">
        <v>90</v>
      </c>
      <c r="J246" s="12"/>
      <c r="K246" s="16">
        <f>3108.56</f>
        <v>3108.56</v>
      </c>
      <c r="L246" s="16"/>
      <c r="M246" s="10"/>
    </row>
    <row r="247" spans="1:13" s="1" customFormat="1" ht="33.950000000000003" customHeight="1">
      <c r="A247" s="15" t="s">
        <v>224</v>
      </c>
      <c r="B247" s="15"/>
      <c r="C247" s="12" t="s">
        <v>14</v>
      </c>
      <c r="D247" s="12"/>
      <c r="E247" s="12"/>
      <c r="F247" s="9" t="s">
        <v>220</v>
      </c>
      <c r="G247" s="12" t="s">
        <v>225</v>
      </c>
      <c r="H247" s="12"/>
      <c r="I247" s="12" t="s">
        <v>0</v>
      </c>
      <c r="J247" s="12"/>
      <c r="K247" s="16">
        <f>2112968.96</f>
        <v>2112968.96</v>
      </c>
      <c r="L247" s="16"/>
      <c r="M247" s="10"/>
    </row>
    <row r="248" spans="1:13" s="1" customFormat="1" ht="54.95" customHeight="1">
      <c r="A248" s="15" t="s">
        <v>25</v>
      </c>
      <c r="B248" s="15"/>
      <c r="C248" s="12" t="s">
        <v>14</v>
      </c>
      <c r="D248" s="12"/>
      <c r="E248" s="12"/>
      <c r="F248" s="9" t="s">
        <v>220</v>
      </c>
      <c r="G248" s="12" t="s">
        <v>225</v>
      </c>
      <c r="H248" s="12"/>
      <c r="I248" s="12" t="s">
        <v>26</v>
      </c>
      <c r="J248" s="12"/>
      <c r="K248" s="16">
        <f>2112968.96</f>
        <v>2112968.96</v>
      </c>
      <c r="L248" s="16"/>
      <c r="M248" s="10"/>
    </row>
    <row r="249" spans="1:13" s="1" customFormat="1" ht="14.1" customHeight="1">
      <c r="A249" s="15" t="s">
        <v>98</v>
      </c>
      <c r="B249" s="15"/>
      <c r="C249" s="12" t="s">
        <v>14</v>
      </c>
      <c r="D249" s="12"/>
      <c r="E249" s="12"/>
      <c r="F249" s="9" t="s">
        <v>220</v>
      </c>
      <c r="G249" s="12" t="s">
        <v>225</v>
      </c>
      <c r="H249" s="12"/>
      <c r="I249" s="12" t="s">
        <v>99</v>
      </c>
      <c r="J249" s="12"/>
      <c r="K249" s="16">
        <f>2112968.96</f>
        <v>2112968.96</v>
      </c>
      <c r="L249" s="16"/>
      <c r="M249" s="10"/>
    </row>
    <row r="250" spans="1:13" s="1" customFormat="1" ht="14.1" customHeight="1">
      <c r="A250" s="15" t="s">
        <v>100</v>
      </c>
      <c r="B250" s="15"/>
      <c r="C250" s="12" t="s">
        <v>14</v>
      </c>
      <c r="D250" s="12"/>
      <c r="E250" s="12"/>
      <c r="F250" s="9" t="s">
        <v>220</v>
      </c>
      <c r="G250" s="12" t="s">
        <v>225</v>
      </c>
      <c r="H250" s="12"/>
      <c r="I250" s="12" t="s">
        <v>101</v>
      </c>
      <c r="J250" s="12"/>
      <c r="K250" s="16">
        <f>1622864.02</f>
        <v>1622864.02</v>
      </c>
      <c r="L250" s="16"/>
      <c r="M250" s="10"/>
    </row>
    <row r="251" spans="1:13" s="1" customFormat="1" ht="33.950000000000003" customHeight="1">
      <c r="A251" s="15" t="s">
        <v>102</v>
      </c>
      <c r="B251" s="15"/>
      <c r="C251" s="12" t="s">
        <v>14</v>
      </c>
      <c r="D251" s="12"/>
      <c r="E251" s="12"/>
      <c r="F251" s="9" t="s">
        <v>220</v>
      </c>
      <c r="G251" s="12" t="s">
        <v>225</v>
      </c>
      <c r="H251" s="12"/>
      <c r="I251" s="12" t="s">
        <v>103</v>
      </c>
      <c r="J251" s="12"/>
      <c r="K251" s="16">
        <f>490104.94</f>
        <v>490104.94</v>
      </c>
      <c r="L251" s="16"/>
      <c r="M251" s="10"/>
    </row>
    <row r="252" spans="1:13" s="1" customFormat="1" ht="24" customHeight="1">
      <c r="A252" s="15" t="s">
        <v>226</v>
      </c>
      <c r="B252" s="15"/>
      <c r="C252" s="12" t="s">
        <v>14</v>
      </c>
      <c r="D252" s="12"/>
      <c r="E252" s="12"/>
      <c r="F252" s="9" t="s">
        <v>220</v>
      </c>
      <c r="G252" s="12" t="s">
        <v>227</v>
      </c>
      <c r="H252" s="12"/>
      <c r="I252" s="12" t="s">
        <v>0</v>
      </c>
      <c r="J252" s="12"/>
      <c r="K252" s="16">
        <f>68000</f>
        <v>68000</v>
      </c>
      <c r="L252" s="16"/>
      <c r="M252" s="10"/>
    </row>
    <row r="253" spans="1:13" s="1" customFormat="1" ht="14.1" customHeight="1">
      <c r="A253" s="15" t="s">
        <v>228</v>
      </c>
      <c r="B253" s="15"/>
      <c r="C253" s="12" t="s">
        <v>14</v>
      </c>
      <c r="D253" s="12"/>
      <c r="E253" s="12"/>
      <c r="F253" s="9" t="s">
        <v>220</v>
      </c>
      <c r="G253" s="12" t="s">
        <v>229</v>
      </c>
      <c r="H253" s="12"/>
      <c r="I253" s="12" t="s">
        <v>0</v>
      </c>
      <c r="J253" s="12"/>
      <c r="K253" s="16">
        <f>68000</f>
        <v>68000</v>
      </c>
      <c r="L253" s="16"/>
      <c r="M253" s="10"/>
    </row>
    <row r="254" spans="1:13" s="1" customFormat="1" ht="24" customHeight="1">
      <c r="A254" s="15" t="s">
        <v>73</v>
      </c>
      <c r="B254" s="15"/>
      <c r="C254" s="12" t="s">
        <v>14</v>
      </c>
      <c r="D254" s="12"/>
      <c r="E254" s="12"/>
      <c r="F254" s="9" t="s">
        <v>220</v>
      </c>
      <c r="G254" s="12" t="s">
        <v>229</v>
      </c>
      <c r="H254" s="12"/>
      <c r="I254" s="12" t="s">
        <v>74</v>
      </c>
      <c r="J254" s="12"/>
      <c r="K254" s="16">
        <f>68000</f>
        <v>68000</v>
      </c>
      <c r="L254" s="16"/>
      <c r="M254" s="10"/>
    </row>
    <row r="255" spans="1:13" s="1" customFormat="1" ht="24" customHeight="1">
      <c r="A255" s="15" t="s">
        <v>75</v>
      </c>
      <c r="B255" s="15"/>
      <c r="C255" s="12" t="s">
        <v>14</v>
      </c>
      <c r="D255" s="12"/>
      <c r="E255" s="12"/>
      <c r="F255" s="9" t="s">
        <v>220</v>
      </c>
      <c r="G255" s="12" t="s">
        <v>229</v>
      </c>
      <c r="H255" s="12"/>
      <c r="I255" s="12" t="s">
        <v>76</v>
      </c>
      <c r="J255" s="12"/>
      <c r="K255" s="16">
        <f>68000</f>
        <v>68000</v>
      </c>
      <c r="L255" s="16"/>
      <c r="M255" s="10"/>
    </row>
    <row r="256" spans="1:13" s="1" customFormat="1" ht="14.1" customHeight="1">
      <c r="A256" s="15" t="s">
        <v>77</v>
      </c>
      <c r="B256" s="15"/>
      <c r="C256" s="12" t="s">
        <v>14</v>
      </c>
      <c r="D256" s="12"/>
      <c r="E256" s="12"/>
      <c r="F256" s="9" t="s">
        <v>220</v>
      </c>
      <c r="G256" s="12" t="s">
        <v>229</v>
      </c>
      <c r="H256" s="12"/>
      <c r="I256" s="12" t="s">
        <v>78</v>
      </c>
      <c r="J256" s="12"/>
      <c r="K256" s="16">
        <f>68000</f>
        <v>68000</v>
      </c>
      <c r="L256" s="16"/>
      <c r="M256" s="10"/>
    </row>
    <row r="257" spans="1:13" s="1" customFormat="1" ht="14.1" customHeight="1">
      <c r="A257" s="15" t="s">
        <v>230</v>
      </c>
      <c r="B257" s="15"/>
      <c r="C257" s="12" t="s">
        <v>14</v>
      </c>
      <c r="D257" s="12"/>
      <c r="E257" s="12"/>
      <c r="F257" s="9" t="s">
        <v>231</v>
      </c>
      <c r="G257" s="12" t="s">
        <v>0</v>
      </c>
      <c r="H257" s="12"/>
      <c r="I257" s="12" t="s">
        <v>0</v>
      </c>
      <c r="J257" s="12"/>
      <c r="K257" s="16">
        <f t="shared" ref="K257:K264" si="12">612000</f>
        <v>612000</v>
      </c>
      <c r="L257" s="16"/>
      <c r="M257" s="10"/>
    </row>
    <row r="258" spans="1:13" s="1" customFormat="1" ht="14.1" customHeight="1">
      <c r="A258" s="15" t="s">
        <v>232</v>
      </c>
      <c r="B258" s="15"/>
      <c r="C258" s="12" t="s">
        <v>14</v>
      </c>
      <c r="D258" s="12"/>
      <c r="E258" s="12"/>
      <c r="F258" s="9" t="s">
        <v>233</v>
      </c>
      <c r="G258" s="12" t="s">
        <v>0</v>
      </c>
      <c r="H258" s="12"/>
      <c r="I258" s="12" t="s">
        <v>0</v>
      </c>
      <c r="J258" s="12"/>
      <c r="K258" s="16">
        <f t="shared" si="12"/>
        <v>612000</v>
      </c>
      <c r="L258" s="16"/>
      <c r="M258" s="10"/>
    </row>
    <row r="259" spans="1:13" s="1" customFormat="1" ht="33.950000000000003" customHeight="1">
      <c r="A259" s="15" t="s">
        <v>19</v>
      </c>
      <c r="B259" s="15"/>
      <c r="C259" s="12" t="s">
        <v>14</v>
      </c>
      <c r="D259" s="12"/>
      <c r="E259" s="12"/>
      <c r="F259" s="9" t="s">
        <v>233</v>
      </c>
      <c r="G259" s="12" t="s">
        <v>20</v>
      </c>
      <c r="H259" s="12"/>
      <c r="I259" s="12" t="s">
        <v>0</v>
      </c>
      <c r="J259" s="12"/>
      <c r="K259" s="16">
        <f t="shared" si="12"/>
        <v>612000</v>
      </c>
      <c r="L259" s="16"/>
      <c r="M259" s="10"/>
    </row>
    <row r="260" spans="1:13" s="1" customFormat="1" ht="24" customHeight="1">
      <c r="A260" s="15" t="s">
        <v>234</v>
      </c>
      <c r="B260" s="15"/>
      <c r="C260" s="12" t="s">
        <v>14</v>
      </c>
      <c r="D260" s="12"/>
      <c r="E260" s="12"/>
      <c r="F260" s="9" t="s">
        <v>233</v>
      </c>
      <c r="G260" s="12" t="s">
        <v>235</v>
      </c>
      <c r="H260" s="12"/>
      <c r="I260" s="12" t="s">
        <v>0</v>
      </c>
      <c r="J260" s="12"/>
      <c r="K260" s="16">
        <f t="shared" si="12"/>
        <v>612000</v>
      </c>
      <c r="L260" s="16"/>
      <c r="M260" s="10"/>
    </row>
    <row r="261" spans="1:13" s="1" customFormat="1" ht="14.1" customHeight="1">
      <c r="A261" s="15" t="s">
        <v>236</v>
      </c>
      <c r="B261" s="15"/>
      <c r="C261" s="12" t="s">
        <v>14</v>
      </c>
      <c r="D261" s="12"/>
      <c r="E261" s="12"/>
      <c r="F261" s="9" t="s">
        <v>233</v>
      </c>
      <c r="G261" s="12" t="s">
        <v>237</v>
      </c>
      <c r="H261" s="12"/>
      <c r="I261" s="12" t="s">
        <v>0</v>
      </c>
      <c r="J261" s="12"/>
      <c r="K261" s="16">
        <f t="shared" si="12"/>
        <v>612000</v>
      </c>
      <c r="L261" s="16"/>
      <c r="M261" s="10"/>
    </row>
    <row r="262" spans="1:13" s="1" customFormat="1" ht="14.1" customHeight="1">
      <c r="A262" s="15" t="s">
        <v>238</v>
      </c>
      <c r="B262" s="15"/>
      <c r="C262" s="12" t="s">
        <v>14</v>
      </c>
      <c r="D262" s="12"/>
      <c r="E262" s="12"/>
      <c r="F262" s="9" t="s">
        <v>233</v>
      </c>
      <c r="G262" s="12" t="s">
        <v>237</v>
      </c>
      <c r="H262" s="12"/>
      <c r="I262" s="12" t="s">
        <v>239</v>
      </c>
      <c r="J262" s="12"/>
      <c r="K262" s="16">
        <f t="shared" si="12"/>
        <v>612000</v>
      </c>
      <c r="L262" s="16"/>
      <c r="M262" s="10"/>
    </row>
    <row r="263" spans="1:13" s="1" customFormat="1" ht="24" customHeight="1">
      <c r="A263" s="15" t="s">
        <v>240</v>
      </c>
      <c r="B263" s="15"/>
      <c r="C263" s="12" t="s">
        <v>14</v>
      </c>
      <c r="D263" s="12"/>
      <c r="E263" s="12"/>
      <c r="F263" s="9" t="s">
        <v>233</v>
      </c>
      <c r="G263" s="12" t="s">
        <v>237</v>
      </c>
      <c r="H263" s="12"/>
      <c r="I263" s="12" t="s">
        <v>241</v>
      </c>
      <c r="J263" s="12"/>
      <c r="K263" s="16">
        <f t="shared" si="12"/>
        <v>612000</v>
      </c>
      <c r="L263" s="16"/>
      <c r="M263" s="10"/>
    </row>
    <row r="264" spans="1:13" s="1" customFormat="1" ht="14.1" customHeight="1">
      <c r="A264" s="15" t="s">
        <v>242</v>
      </c>
      <c r="B264" s="15"/>
      <c r="C264" s="12" t="s">
        <v>14</v>
      </c>
      <c r="D264" s="12"/>
      <c r="E264" s="12"/>
      <c r="F264" s="9" t="s">
        <v>233</v>
      </c>
      <c r="G264" s="12" t="s">
        <v>237</v>
      </c>
      <c r="H264" s="12"/>
      <c r="I264" s="12" t="s">
        <v>243</v>
      </c>
      <c r="J264" s="12"/>
      <c r="K264" s="16">
        <f t="shared" si="12"/>
        <v>612000</v>
      </c>
      <c r="L264" s="16"/>
      <c r="M264" s="10"/>
    </row>
    <row r="265" spans="1:13" s="1" customFormat="1" ht="15" customHeight="1">
      <c r="A265" s="17" t="s">
        <v>244</v>
      </c>
      <c r="B265" s="17"/>
      <c r="C265" s="17"/>
      <c r="D265" s="17"/>
      <c r="E265" s="17"/>
      <c r="F265" s="17"/>
      <c r="G265" s="17"/>
      <c r="H265" s="17"/>
      <c r="I265" s="17"/>
      <c r="J265" s="17"/>
      <c r="K265" s="16">
        <f>64588088.35</f>
        <v>64588088.350000001</v>
      </c>
      <c r="L265" s="16"/>
      <c r="M265" s="10">
        <f>M131+M103+M94</f>
        <v>679834.8</v>
      </c>
    </row>
    <row r="266" spans="1:13" s="1" customFormat="1" ht="14.1" customHeight="1">
      <c r="A266" s="13" t="s">
        <v>0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3" s="1" customFormat="1" ht="14.1" customHeight="1">
      <c r="A267" s="13" t="s">
        <v>0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3" s="1" customFormat="1" ht="14.1" customHeight="1">
      <c r="A268" s="13" t="s">
        <v>0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3" s="1" customFormat="1" ht="14.1" customHeight="1">
      <c r="A269" s="14" t="s"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1:13" s="1" customFormat="1" ht="6" customHeight="1">
      <c r="A270" s="14" t="s"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</sheetData>
  <mergeCells count="1307">
    <mergeCell ref="K1:M1"/>
    <mergeCell ref="A2:M2"/>
    <mergeCell ref="A4:L4"/>
    <mergeCell ref="A8:B8"/>
    <mergeCell ref="C8:E8"/>
    <mergeCell ref="G8:H8"/>
    <mergeCell ref="I8:J8"/>
    <mergeCell ref="K8:L8"/>
    <mergeCell ref="A9:B9"/>
    <mergeCell ref="C9:E9"/>
    <mergeCell ref="G9:H9"/>
    <mergeCell ref="I9:J9"/>
    <mergeCell ref="K9:L9"/>
    <mergeCell ref="K5:L6"/>
    <mergeCell ref="A7:B7"/>
    <mergeCell ref="C7:E7"/>
    <mergeCell ref="G7:H7"/>
    <mergeCell ref="I7:J7"/>
    <mergeCell ref="K7:L7"/>
    <mergeCell ref="A5:B6"/>
    <mergeCell ref="C5:J5"/>
    <mergeCell ref="C6:E6"/>
    <mergeCell ref="G6:H6"/>
    <mergeCell ref="I6:J6"/>
    <mergeCell ref="M5:M6"/>
    <mergeCell ref="A13:B13"/>
    <mergeCell ref="C13:E13"/>
    <mergeCell ref="G13:H13"/>
    <mergeCell ref="I13:J13"/>
    <mergeCell ref="K13:L13"/>
    <mergeCell ref="A14:B14"/>
    <mergeCell ref="C14:E14"/>
    <mergeCell ref="G14:H14"/>
    <mergeCell ref="I14:J14"/>
    <mergeCell ref="K14:L14"/>
    <mergeCell ref="A12:B12"/>
    <mergeCell ref="C12:E12"/>
    <mergeCell ref="G12:H12"/>
    <mergeCell ref="I12:J12"/>
    <mergeCell ref="K12:L12"/>
    <mergeCell ref="A10:B10"/>
    <mergeCell ref="C10:E10"/>
    <mergeCell ref="G10:H10"/>
    <mergeCell ref="I10:J10"/>
    <mergeCell ref="K10:L10"/>
    <mergeCell ref="A11:B11"/>
    <mergeCell ref="C11:E11"/>
    <mergeCell ref="G11:H11"/>
    <mergeCell ref="I11:J11"/>
    <mergeCell ref="K11:L11"/>
    <mergeCell ref="A19:B19"/>
    <mergeCell ref="C19:E19"/>
    <mergeCell ref="G19:H19"/>
    <mergeCell ref="I19:J19"/>
    <mergeCell ref="K19:L19"/>
    <mergeCell ref="A17:B17"/>
    <mergeCell ref="C17:E17"/>
    <mergeCell ref="G17:H17"/>
    <mergeCell ref="I17:J17"/>
    <mergeCell ref="K17:L17"/>
    <mergeCell ref="A18:B18"/>
    <mergeCell ref="C18:E18"/>
    <mergeCell ref="G18:H18"/>
    <mergeCell ref="I18:J18"/>
    <mergeCell ref="K18:L18"/>
    <mergeCell ref="A15:B15"/>
    <mergeCell ref="C15:E15"/>
    <mergeCell ref="G15:H15"/>
    <mergeCell ref="I15:J15"/>
    <mergeCell ref="K15:L15"/>
    <mergeCell ref="A16:B16"/>
    <mergeCell ref="C16:E16"/>
    <mergeCell ref="G16:H16"/>
    <mergeCell ref="I16:J16"/>
    <mergeCell ref="K16:L16"/>
    <mergeCell ref="A22:B22"/>
    <mergeCell ref="C22:E22"/>
    <mergeCell ref="G22:H22"/>
    <mergeCell ref="I22:J22"/>
    <mergeCell ref="K22:L22"/>
    <mergeCell ref="A23:B23"/>
    <mergeCell ref="C23:E23"/>
    <mergeCell ref="G23:H23"/>
    <mergeCell ref="I23:J23"/>
    <mergeCell ref="K23:L23"/>
    <mergeCell ref="A20:B20"/>
    <mergeCell ref="C20:E20"/>
    <mergeCell ref="G20:H20"/>
    <mergeCell ref="I20:J20"/>
    <mergeCell ref="K20:L20"/>
    <mergeCell ref="A21:B21"/>
    <mergeCell ref="C21:E21"/>
    <mergeCell ref="G21:H21"/>
    <mergeCell ref="I21:J21"/>
    <mergeCell ref="K21:L21"/>
    <mergeCell ref="A26:B26"/>
    <mergeCell ref="C26:E26"/>
    <mergeCell ref="G26:H26"/>
    <mergeCell ref="I26:J26"/>
    <mergeCell ref="K26:L26"/>
    <mergeCell ref="A27:B27"/>
    <mergeCell ref="C27:E27"/>
    <mergeCell ref="G27:H27"/>
    <mergeCell ref="I27:J27"/>
    <mergeCell ref="K27:L27"/>
    <mergeCell ref="A24:B24"/>
    <mergeCell ref="C24:E24"/>
    <mergeCell ref="G24:H24"/>
    <mergeCell ref="I24:J24"/>
    <mergeCell ref="K24:L24"/>
    <mergeCell ref="A25:B25"/>
    <mergeCell ref="C25:E25"/>
    <mergeCell ref="G25:H25"/>
    <mergeCell ref="I25:J25"/>
    <mergeCell ref="K25:L25"/>
    <mergeCell ref="A31:B31"/>
    <mergeCell ref="C31:E31"/>
    <mergeCell ref="G31:H31"/>
    <mergeCell ref="I31:J31"/>
    <mergeCell ref="K31:L31"/>
    <mergeCell ref="A30:B30"/>
    <mergeCell ref="C30:E30"/>
    <mergeCell ref="G30:H30"/>
    <mergeCell ref="I30:J30"/>
    <mergeCell ref="K30:L30"/>
    <mergeCell ref="A28:B28"/>
    <mergeCell ref="C28:E28"/>
    <mergeCell ref="G28:H28"/>
    <mergeCell ref="I28:J28"/>
    <mergeCell ref="K28:L28"/>
    <mergeCell ref="A29:B29"/>
    <mergeCell ref="C29:E29"/>
    <mergeCell ref="G29:H29"/>
    <mergeCell ref="I29:J29"/>
    <mergeCell ref="K29:L29"/>
    <mergeCell ref="A36:B36"/>
    <mergeCell ref="C36:E36"/>
    <mergeCell ref="G36:H36"/>
    <mergeCell ref="I36:J36"/>
    <mergeCell ref="K36:L36"/>
    <mergeCell ref="A34:B34"/>
    <mergeCell ref="C34:E34"/>
    <mergeCell ref="G34:H34"/>
    <mergeCell ref="I34:J34"/>
    <mergeCell ref="K34:L34"/>
    <mergeCell ref="A35:B35"/>
    <mergeCell ref="C35:E35"/>
    <mergeCell ref="G35:H35"/>
    <mergeCell ref="I35:J35"/>
    <mergeCell ref="K35:L35"/>
    <mergeCell ref="A32:B32"/>
    <mergeCell ref="C32:E32"/>
    <mergeCell ref="G32:H32"/>
    <mergeCell ref="I32:J32"/>
    <mergeCell ref="K32:L32"/>
    <mergeCell ref="A33:B33"/>
    <mergeCell ref="C33:E33"/>
    <mergeCell ref="G33:H33"/>
    <mergeCell ref="I33:J33"/>
    <mergeCell ref="K33:L33"/>
    <mergeCell ref="A39:B39"/>
    <mergeCell ref="C39:E39"/>
    <mergeCell ref="G39:H39"/>
    <mergeCell ref="I39:J39"/>
    <mergeCell ref="K39:L39"/>
    <mergeCell ref="A40:B40"/>
    <mergeCell ref="C40:E40"/>
    <mergeCell ref="G40:H40"/>
    <mergeCell ref="I40:J40"/>
    <mergeCell ref="K40:L40"/>
    <mergeCell ref="A38:B38"/>
    <mergeCell ref="C38:E38"/>
    <mergeCell ref="G38:H38"/>
    <mergeCell ref="I38:J38"/>
    <mergeCell ref="K38:L38"/>
    <mergeCell ref="A37:B37"/>
    <mergeCell ref="C37:E37"/>
    <mergeCell ref="G37:H37"/>
    <mergeCell ref="I37:J37"/>
    <mergeCell ref="K37:L37"/>
    <mergeCell ref="A43:B43"/>
    <mergeCell ref="C43:E43"/>
    <mergeCell ref="G43:H43"/>
    <mergeCell ref="I43:J43"/>
    <mergeCell ref="K43:L43"/>
    <mergeCell ref="A44:B44"/>
    <mergeCell ref="C44:E44"/>
    <mergeCell ref="G44:H44"/>
    <mergeCell ref="I44:J44"/>
    <mergeCell ref="K44:L44"/>
    <mergeCell ref="A42:B42"/>
    <mergeCell ref="C42:E42"/>
    <mergeCell ref="G42:H42"/>
    <mergeCell ref="I42:J42"/>
    <mergeCell ref="K42:L42"/>
    <mergeCell ref="A41:B41"/>
    <mergeCell ref="C41:E41"/>
    <mergeCell ref="G41:H41"/>
    <mergeCell ref="I41:J41"/>
    <mergeCell ref="K41:L41"/>
    <mergeCell ref="A47:B47"/>
    <mergeCell ref="C47:E47"/>
    <mergeCell ref="G47:H47"/>
    <mergeCell ref="I47:J47"/>
    <mergeCell ref="K47:L47"/>
    <mergeCell ref="A48:B48"/>
    <mergeCell ref="C48:E48"/>
    <mergeCell ref="G48:H48"/>
    <mergeCell ref="I48:J48"/>
    <mergeCell ref="K48:L48"/>
    <mergeCell ref="A45:B45"/>
    <mergeCell ref="C45:E45"/>
    <mergeCell ref="G45:H45"/>
    <mergeCell ref="I45:J45"/>
    <mergeCell ref="K45:L45"/>
    <mergeCell ref="A46:B46"/>
    <mergeCell ref="C46:E46"/>
    <mergeCell ref="G46:H46"/>
    <mergeCell ref="I46:J46"/>
    <mergeCell ref="K46:L46"/>
    <mergeCell ref="A51:B51"/>
    <mergeCell ref="C51:E51"/>
    <mergeCell ref="G51:H51"/>
    <mergeCell ref="I51:J51"/>
    <mergeCell ref="K51:L51"/>
    <mergeCell ref="A52:B52"/>
    <mergeCell ref="C52:E52"/>
    <mergeCell ref="G52:H52"/>
    <mergeCell ref="I52:J52"/>
    <mergeCell ref="K52:L52"/>
    <mergeCell ref="A49:B49"/>
    <mergeCell ref="C49:E49"/>
    <mergeCell ref="G49:H49"/>
    <mergeCell ref="I49:J49"/>
    <mergeCell ref="K49:L49"/>
    <mergeCell ref="A50:B50"/>
    <mergeCell ref="C50:E50"/>
    <mergeCell ref="G50:H50"/>
    <mergeCell ref="I50:J50"/>
    <mergeCell ref="K50:L50"/>
    <mergeCell ref="A55:B55"/>
    <mergeCell ref="C55:E55"/>
    <mergeCell ref="G55:H55"/>
    <mergeCell ref="I55:J55"/>
    <mergeCell ref="K55:L55"/>
    <mergeCell ref="A56:B56"/>
    <mergeCell ref="C56:E56"/>
    <mergeCell ref="G56:H56"/>
    <mergeCell ref="I56:J56"/>
    <mergeCell ref="K56:L56"/>
    <mergeCell ref="A53:B53"/>
    <mergeCell ref="C53:E53"/>
    <mergeCell ref="G53:H53"/>
    <mergeCell ref="I53:J53"/>
    <mergeCell ref="K53:L53"/>
    <mergeCell ref="A54:B54"/>
    <mergeCell ref="C54:E54"/>
    <mergeCell ref="G54:H54"/>
    <mergeCell ref="I54:J54"/>
    <mergeCell ref="K54:L54"/>
    <mergeCell ref="A61:B61"/>
    <mergeCell ref="C61:E61"/>
    <mergeCell ref="G61:H61"/>
    <mergeCell ref="I61:J61"/>
    <mergeCell ref="K61:L61"/>
    <mergeCell ref="A59:B59"/>
    <mergeCell ref="C59:E59"/>
    <mergeCell ref="G59:H59"/>
    <mergeCell ref="I59:J59"/>
    <mergeCell ref="K59:L59"/>
    <mergeCell ref="A60:B60"/>
    <mergeCell ref="C60:E60"/>
    <mergeCell ref="G60:H60"/>
    <mergeCell ref="I60:J60"/>
    <mergeCell ref="K60:L60"/>
    <mergeCell ref="A57:B57"/>
    <mergeCell ref="C57:E57"/>
    <mergeCell ref="G57:H57"/>
    <mergeCell ref="I57:J57"/>
    <mergeCell ref="K57:L57"/>
    <mergeCell ref="A58:B58"/>
    <mergeCell ref="C58:E58"/>
    <mergeCell ref="G58:H58"/>
    <mergeCell ref="I58:J58"/>
    <mergeCell ref="K58:L58"/>
    <mergeCell ref="A64:B64"/>
    <mergeCell ref="C64:E64"/>
    <mergeCell ref="G64:H64"/>
    <mergeCell ref="I64:J64"/>
    <mergeCell ref="K64:L64"/>
    <mergeCell ref="A65:B65"/>
    <mergeCell ref="C65:E65"/>
    <mergeCell ref="G65:H65"/>
    <mergeCell ref="I65:J65"/>
    <mergeCell ref="K65:L65"/>
    <mergeCell ref="A62:B62"/>
    <mergeCell ref="C62:E62"/>
    <mergeCell ref="G62:H62"/>
    <mergeCell ref="I62:J62"/>
    <mergeCell ref="K62:L62"/>
    <mergeCell ref="A63:B63"/>
    <mergeCell ref="C63:E63"/>
    <mergeCell ref="G63:H63"/>
    <mergeCell ref="I63:J63"/>
    <mergeCell ref="K63:L63"/>
    <mergeCell ref="A68:B68"/>
    <mergeCell ref="C68:E68"/>
    <mergeCell ref="G68:H68"/>
    <mergeCell ref="I68:J68"/>
    <mergeCell ref="K68:L68"/>
    <mergeCell ref="A69:B69"/>
    <mergeCell ref="C69:E69"/>
    <mergeCell ref="G69:H69"/>
    <mergeCell ref="I69:J69"/>
    <mergeCell ref="K69:L69"/>
    <mergeCell ref="A66:B66"/>
    <mergeCell ref="C66:E66"/>
    <mergeCell ref="G66:H66"/>
    <mergeCell ref="I66:J66"/>
    <mergeCell ref="K66:L66"/>
    <mergeCell ref="A67:B67"/>
    <mergeCell ref="C67:E67"/>
    <mergeCell ref="G67:H67"/>
    <mergeCell ref="I67:J67"/>
    <mergeCell ref="K67:L67"/>
    <mergeCell ref="A72:B72"/>
    <mergeCell ref="C72:E72"/>
    <mergeCell ref="G72:H72"/>
    <mergeCell ref="I72:J72"/>
    <mergeCell ref="K72:L72"/>
    <mergeCell ref="A73:B73"/>
    <mergeCell ref="C73:E73"/>
    <mergeCell ref="G73:H73"/>
    <mergeCell ref="I73:J73"/>
    <mergeCell ref="K73:L73"/>
    <mergeCell ref="A70:B70"/>
    <mergeCell ref="C70:E70"/>
    <mergeCell ref="G70:H70"/>
    <mergeCell ref="I70:J70"/>
    <mergeCell ref="K70:L70"/>
    <mergeCell ref="A71:B71"/>
    <mergeCell ref="C71:E71"/>
    <mergeCell ref="G71:H71"/>
    <mergeCell ref="I71:J71"/>
    <mergeCell ref="K71:L71"/>
    <mergeCell ref="A76:B76"/>
    <mergeCell ref="C76:E76"/>
    <mergeCell ref="G76:H76"/>
    <mergeCell ref="I76:J76"/>
    <mergeCell ref="K76:L76"/>
    <mergeCell ref="A77:B77"/>
    <mergeCell ref="C77:E77"/>
    <mergeCell ref="G77:H77"/>
    <mergeCell ref="I77:J77"/>
    <mergeCell ref="K77:L77"/>
    <mergeCell ref="A74:B74"/>
    <mergeCell ref="C74:E74"/>
    <mergeCell ref="G74:H74"/>
    <mergeCell ref="I74:J74"/>
    <mergeCell ref="K74:L74"/>
    <mergeCell ref="A75:B75"/>
    <mergeCell ref="C75:E75"/>
    <mergeCell ref="G75:H75"/>
    <mergeCell ref="I75:J75"/>
    <mergeCell ref="K75:L75"/>
    <mergeCell ref="A80:B80"/>
    <mergeCell ref="C80:E80"/>
    <mergeCell ref="G80:H80"/>
    <mergeCell ref="I80:J80"/>
    <mergeCell ref="K80:L80"/>
    <mergeCell ref="A81:B81"/>
    <mergeCell ref="C81:E81"/>
    <mergeCell ref="G81:H81"/>
    <mergeCell ref="I81:J81"/>
    <mergeCell ref="K81:L81"/>
    <mergeCell ref="A78:B78"/>
    <mergeCell ref="C78:E78"/>
    <mergeCell ref="G78:H78"/>
    <mergeCell ref="I78:J78"/>
    <mergeCell ref="K78:L78"/>
    <mergeCell ref="A79:B79"/>
    <mergeCell ref="C79:E79"/>
    <mergeCell ref="G79:H79"/>
    <mergeCell ref="I79:J79"/>
    <mergeCell ref="K79:L79"/>
    <mergeCell ref="A84:B84"/>
    <mergeCell ref="C84:E84"/>
    <mergeCell ref="G84:H84"/>
    <mergeCell ref="I84:J84"/>
    <mergeCell ref="K84:L84"/>
    <mergeCell ref="A85:B85"/>
    <mergeCell ref="C85:E85"/>
    <mergeCell ref="G85:H85"/>
    <mergeCell ref="I85:J85"/>
    <mergeCell ref="K85:L85"/>
    <mergeCell ref="A82:B82"/>
    <mergeCell ref="C82:E82"/>
    <mergeCell ref="G82:H82"/>
    <mergeCell ref="I82:J82"/>
    <mergeCell ref="K82:L82"/>
    <mergeCell ref="A83:B83"/>
    <mergeCell ref="C83:E83"/>
    <mergeCell ref="G83:H83"/>
    <mergeCell ref="I83:J83"/>
    <mergeCell ref="K83:L83"/>
    <mergeCell ref="A88:B88"/>
    <mergeCell ref="C88:E88"/>
    <mergeCell ref="G88:H88"/>
    <mergeCell ref="I88:J88"/>
    <mergeCell ref="K88:L88"/>
    <mergeCell ref="A89:B89"/>
    <mergeCell ref="C89:E89"/>
    <mergeCell ref="G89:H89"/>
    <mergeCell ref="I89:J89"/>
    <mergeCell ref="K89:L89"/>
    <mergeCell ref="A86:B86"/>
    <mergeCell ref="C86:E86"/>
    <mergeCell ref="G86:H86"/>
    <mergeCell ref="I86:J86"/>
    <mergeCell ref="K86:L86"/>
    <mergeCell ref="A87:B87"/>
    <mergeCell ref="C87:E87"/>
    <mergeCell ref="G87:H87"/>
    <mergeCell ref="I87:J87"/>
    <mergeCell ref="K87:L87"/>
    <mergeCell ref="A92:B92"/>
    <mergeCell ref="C92:E92"/>
    <mergeCell ref="G92:H92"/>
    <mergeCell ref="I92:J92"/>
    <mergeCell ref="K92:L92"/>
    <mergeCell ref="A93:B93"/>
    <mergeCell ref="C93:E93"/>
    <mergeCell ref="G93:H93"/>
    <mergeCell ref="I93:J93"/>
    <mergeCell ref="K93:L93"/>
    <mergeCell ref="A90:B90"/>
    <mergeCell ref="C90:E90"/>
    <mergeCell ref="G90:H90"/>
    <mergeCell ref="I90:J90"/>
    <mergeCell ref="K90:L90"/>
    <mergeCell ref="A91:B91"/>
    <mergeCell ref="C91:E91"/>
    <mergeCell ref="G91:H91"/>
    <mergeCell ref="I91:J91"/>
    <mergeCell ref="K91:L91"/>
    <mergeCell ref="A97:B97"/>
    <mergeCell ref="C97:E97"/>
    <mergeCell ref="G97:H97"/>
    <mergeCell ref="I97:J97"/>
    <mergeCell ref="K97:L97"/>
    <mergeCell ref="A98:B98"/>
    <mergeCell ref="C98:E98"/>
    <mergeCell ref="G98:H98"/>
    <mergeCell ref="I98:J98"/>
    <mergeCell ref="K98:L98"/>
    <mergeCell ref="A96:B96"/>
    <mergeCell ref="C96:E96"/>
    <mergeCell ref="G96:H96"/>
    <mergeCell ref="I96:J96"/>
    <mergeCell ref="K96:L96"/>
    <mergeCell ref="A94:B94"/>
    <mergeCell ref="C94:E94"/>
    <mergeCell ref="G94:H94"/>
    <mergeCell ref="I94:J94"/>
    <mergeCell ref="K94:L94"/>
    <mergeCell ref="A95:B95"/>
    <mergeCell ref="C95:E95"/>
    <mergeCell ref="G95:H95"/>
    <mergeCell ref="I95:J95"/>
    <mergeCell ref="K95:L95"/>
    <mergeCell ref="A101:B101"/>
    <mergeCell ref="C101:E101"/>
    <mergeCell ref="G101:H101"/>
    <mergeCell ref="I101:J101"/>
    <mergeCell ref="K101:L101"/>
    <mergeCell ref="A102:B102"/>
    <mergeCell ref="C102:E102"/>
    <mergeCell ref="G102:H102"/>
    <mergeCell ref="I102:J102"/>
    <mergeCell ref="K102:L102"/>
    <mergeCell ref="A99:B99"/>
    <mergeCell ref="C99:E99"/>
    <mergeCell ref="G99:H99"/>
    <mergeCell ref="I99:J99"/>
    <mergeCell ref="K99:L99"/>
    <mergeCell ref="A100:B100"/>
    <mergeCell ref="C100:E100"/>
    <mergeCell ref="G100:H100"/>
    <mergeCell ref="I100:J100"/>
    <mergeCell ref="K100:L100"/>
    <mergeCell ref="A106:B106"/>
    <mergeCell ref="C106:E106"/>
    <mergeCell ref="G106:H106"/>
    <mergeCell ref="I106:J106"/>
    <mergeCell ref="K106:L106"/>
    <mergeCell ref="A107:B107"/>
    <mergeCell ref="C107:E107"/>
    <mergeCell ref="G107:H107"/>
    <mergeCell ref="I107:J107"/>
    <mergeCell ref="K107:L107"/>
    <mergeCell ref="A105:B105"/>
    <mergeCell ref="C105:E105"/>
    <mergeCell ref="G105:H105"/>
    <mergeCell ref="I105:J105"/>
    <mergeCell ref="K105:L105"/>
    <mergeCell ref="A103:B103"/>
    <mergeCell ref="C103:E103"/>
    <mergeCell ref="G103:H103"/>
    <mergeCell ref="I103:J103"/>
    <mergeCell ref="K103:L103"/>
    <mergeCell ref="A104:B104"/>
    <mergeCell ref="C104:E104"/>
    <mergeCell ref="G104:H104"/>
    <mergeCell ref="I104:J104"/>
    <mergeCell ref="K104:L104"/>
    <mergeCell ref="A110:B110"/>
    <mergeCell ref="C110:E110"/>
    <mergeCell ref="G110:H110"/>
    <mergeCell ref="I110:J110"/>
    <mergeCell ref="K110:L110"/>
    <mergeCell ref="A111:B111"/>
    <mergeCell ref="C111:E111"/>
    <mergeCell ref="G111:H111"/>
    <mergeCell ref="I111:J111"/>
    <mergeCell ref="K111:L111"/>
    <mergeCell ref="A108:B108"/>
    <mergeCell ref="C108:E108"/>
    <mergeCell ref="G108:H108"/>
    <mergeCell ref="I108:J108"/>
    <mergeCell ref="K108:L108"/>
    <mergeCell ref="A109:B109"/>
    <mergeCell ref="C109:E109"/>
    <mergeCell ref="G109:H109"/>
    <mergeCell ref="I109:J109"/>
    <mergeCell ref="K109:L109"/>
    <mergeCell ref="A114:B114"/>
    <mergeCell ref="C114:E114"/>
    <mergeCell ref="G114:H114"/>
    <mergeCell ref="I114:J114"/>
    <mergeCell ref="K114:L114"/>
    <mergeCell ref="A115:B115"/>
    <mergeCell ref="C115:E115"/>
    <mergeCell ref="G115:H115"/>
    <mergeCell ref="I115:J115"/>
    <mergeCell ref="K115:L115"/>
    <mergeCell ref="A112:B112"/>
    <mergeCell ref="C112:E112"/>
    <mergeCell ref="G112:H112"/>
    <mergeCell ref="I112:J112"/>
    <mergeCell ref="K112:L112"/>
    <mergeCell ref="A113:B113"/>
    <mergeCell ref="C113:E113"/>
    <mergeCell ref="G113:H113"/>
    <mergeCell ref="I113:J113"/>
    <mergeCell ref="K113:L113"/>
    <mergeCell ref="A119:B119"/>
    <mergeCell ref="C119:E119"/>
    <mergeCell ref="G119:H119"/>
    <mergeCell ref="I119:J119"/>
    <mergeCell ref="K119:L119"/>
    <mergeCell ref="A120:B120"/>
    <mergeCell ref="C120:E120"/>
    <mergeCell ref="G120:H120"/>
    <mergeCell ref="I120:J120"/>
    <mergeCell ref="K120:L120"/>
    <mergeCell ref="A118:B118"/>
    <mergeCell ref="C118:E118"/>
    <mergeCell ref="G118:H118"/>
    <mergeCell ref="I118:J118"/>
    <mergeCell ref="K118:L118"/>
    <mergeCell ref="A116:B116"/>
    <mergeCell ref="C116:E116"/>
    <mergeCell ref="G116:H116"/>
    <mergeCell ref="I116:J116"/>
    <mergeCell ref="K116:L116"/>
    <mergeCell ref="A117:B117"/>
    <mergeCell ref="C117:E117"/>
    <mergeCell ref="G117:H117"/>
    <mergeCell ref="I117:J117"/>
    <mergeCell ref="K117:L117"/>
    <mergeCell ref="A123:B123"/>
    <mergeCell ref="C123:E123"/>
    <mergeCell ref="G123:H123"/>
    <mergeCell ref="I123:J123"/>
    <mergeCell ref="K123:L123"/>
    <mergeCell ref="A124:B124"/>
    <mergeCell ref="C124:E124"/>
    <mergeCell ref="G124:H124"/>
    <mergeCell ref="I124:J124"/>
    <mergeCell ref="K124:L124"/>
    <mergeCell ref="A121:B121"/>
    <mergeCell ref="C121:E121"/>
    <mergeCell ref="G121:H121"/>
    <mergeCell ref="I121:J121"/>
    <mergeCell ref="K121:L121"/>
    <mergeCell ref="A122:B122"/>
    <mergeCell ref="C122:E122"/>
    <mergeCell ref="G122:H122"/>
    <mergeCell ref="I122:J122"/>
    <mergeCell ref="K122:L122"/>
    <mergeCell ref="A127:B127"/>
    <mergeCell ref="C127:E127"/>
    <mergeCell ref="G127:H127"/>
    <mergeCell ref="I127:J127"/>
    <mergeCell ref="K127:L127"/>
    <mergeCell ref="A128:B128"/>
    <mergeCell ref="C128:E128"/>
    <mergeCell ref="G128:H128"/>
    <mergeCell ref="I128:J128"/>
    <mergeCell ref="K128:L128"/>
    <mergeCell ref="A125:B125"/>
    <mergeCell ref="C125:E125"/>
    <mergeCell ref="G125:H125"/>
    <mergeCell ref="I125:J125"/>
    <mergeCell ref="K125:L125"/>
    <mergeCell ref="A126:B126"/>
    <mergeCell ref="C126:E126"/>
    <mergeCell ref="G126:H126"/>
    <mergeCell ref="I126:J126"/>
    <mergeCell ref="K126:L126"/>
    <mergeCell ref="A133:B133"/>
    <mergeCell ref="C133:E133"/>
    <mergeCell ref="G133:H133"/>
    <mergeCell ref="I133:J133"/>
    <mergeCell ref="K133:L133"/>
    <mergeCell ref="A131:B131"/>
    <mergeCell ref="C131:E131"/>
    <mergeCell ref="G131:H131"/>
    <mergeCell ref="I131:J131"/>
    <mergeCell ref="K131:L131"/>
    <mergeCell ref="A132:B132"/>
    <mergeCell ref="C132:E132"/>
    <mergeCell ref="G132:H132"/>
    <mergeCell ref="I132:J132"/>
    <mergeCell ref="K132:L132"/>
    <mergeCell ref="A129:B129"/>
    <mergeCell ref="C129:E129"/>
    <mergeCell ref="G129:H129"/>
    <mergeCell ref="I129:J129"/>
    <mergeCell ref="K129:L129"/>
    <mergeCell ref="A130:B130"/>
    <mergeCell ref="C130:E130"/>
    <mergeCell ref="G130:H130"/>
    <mergeCell ref="I130:J130"/>
    <mergeCell ref="K130:L130"/>
    <mergeCell ref="A136:B136"/>
    <mergeCell ref="C136:E136"/>
    <mergeCell ref="G136:H136"/>
    <mergeCell ref="I136:J136"/>
    <mergeCell ref="K136:L136"/>
    <mergeCell ref="A137:B137"/>
    <mergeCell ref="C137:E137"/>
    <mergeCell ref="G137:H137"/>
    <mergeCell ref="I137:J137"/>
    <mergeCell ref="K137:L137"/>
    <mergeCell ref="A134:B134"/>
    <mergeCell ref="C134:E134"/>
    <mergeCell ref="G134:H134"/>
    <mergeCell ref="I134:J134"/>
    <mergeCell ref="K134:L134"/>
    <mergeCell ref="A135:B135"/>
    <mergeCell ref="C135:E135"/>
    <mergeCell ref="G135:H135"/>
    <mergeCell ref="I135:J135"/>
    <mergeCell ref="K135:L135"/>
    <mergeCell ref="A140:B140"/>
    <mergeCell ref="C140:E140"/>
    <mergeCell ref="G140:H140"/>
    <mergeCell ref="I140:J140"/>
    <mergeCell ref="K140:L140"/>
    <mergeCell ref="A141:B141"/>
    <mergeCell ref="C141:E141"/>
    <mergeCell ref="G141:H141"/>
    <mergeCell ref="I141:J141"/>
    <mergeCell ref="K141:L141"/>
    <mergeCell ref="A138:B138"/>
    <mergeCell ref="C138:E138"/>
    <mergeCell ref="G138:H138"/>
    <mergeCell ref="I138:J138"/>
    <mergeCell ref="K138:L138"/>
    <mergeCell ref="A139:B139"/>
    <mergeCell ref="C139:E139"/>
    <mergeCell ref="G139:H139"/>
    <mergeCell ref="I139:J139"/>
    <mergeCell ref="K139:L139"/>
    <mergeCell ref="A146:B146"/>
    <mergeCell ref="C146:E146"/>
    <mergeCell ref="G146:H146"/>
    <mergeCell ref="I146:J146"/>
    <mergeCell ref="K146:L146"/>
    <mergeCell ref="A144:B144"/>
    <mergeCell ref="C144:E144"/>
    <mergeCell ref="G144:H144"/>
    <mergeCell ref="I144:J144"/>
    <mergeCell ref="K144:L144"/>
    <mergeCell ref="A145:B145"/>
    <mergeCell ref="C145:E145"/>
    <mergeCell ref="G145:H145"/>
    <mergeCell ref="I145:J145"/>
    <mergeCell ref="K145:L145"/>
    <mergeCell ref="A142:B142"/>
    <mergeCell ref="C142:E142"/>
    <mergeCell ref="G142:H142"/>
    <mergeCell ref="I142:J142"/>
    <mergeCell ref="K142:L142"/>
    <mergeCell ref="A143:B143"/>
    <mergeCell ref="C143:E143"/>
    <mergeCell ref="G143:H143"/>
    <mergeCell ref="I143:J143"/>
    <mergeCell ref="K143:L143"/>
    <mergeCell ref="A149:B149"/>
    <mergeCell ref="C149:E149"/>
    <mergeCell ref="G149:H149"/>
    <mergeCell ref="I149:J149"/>
    <mergeCell ref="K149:L149"/>
    <mergeCell ref="A150:B150"/>
    <mergeCell ref="C150:E150"/>
    <mergeCell ref="G150:H150"/>
    <mergeCell ref="I150:J150"/>
    <mergeCell ref="K150:L150"/>
    <mergeCell ref="A147:B147"/>
    <mergeCell ref="C147:E147"/>
    <mergeCell ref="G147:H147"/>
    <mergeCell ref="I147:J147"/>
    <mergeCell ref="K147:L147"/>
    <mergeCell ref="A148:B148"/>
    <mergeCell ref="C148:E148"/>
    <mergeCell ref="G148:H148"/>
    <mergeCell ref="I148:J148"/>
    <mergeCell ref="K148:L148"/>
    <mergeCell ref="A153:B153"/>
    <mergeCell ref="C153:E153"/>
    <mergeCell ref="G153:H153"/>
    <mergeCell ref="I153:J153"/>
    <mergeCell ref="K153:L153"/>
    <mergeCell ref="A154:B154"/>
    <mergeCell ref="C154:E154"/>
    <mergeCell ref="G154:H154"/>
    <mergeCell ref="I154:J154"/>
    <mergeCell ref="K154:L154"/>
    <mergeCell ref="A151:B151"/>
    <mergeCell ref="C151:E151"/>
    <mergeCell ref="G151:H151"/>
    <mergeCell ref="I151:J151"/>
    <mergeCell ref="K151:L151"/>
    <mergeCell ref="A152:B152"/>
    <mergeCell ref="C152:E152"/>
    <mergeCell ref="G152:H152"/>
    <mergeCell ref="I152:J152"/>
    <mergeCell ref="K152:L152"/>
    <mergeCell ref="A157:B157"/>
    <mergeCell ref="C157:E157"/>
    <mergeCell ref="G157:H157"/>
    <mergeCell ref="I157:J157"/>
    <mergeCell ref="K157:L157"/>
    <mergeCell ref="A158:B158"/>
    <mergeCell ref="C158:E158"/>
    <mergeCell ref="G158:H158"/>
    <mergeCell ref="I158:J158"/>
    <mergeCell ref="K158:L158"/>
    <mergeCell ref="A155:B155"/>
    <mergeCell ref="C155:E155"/>
    <mergeCell ref="G155:H155"/>
    <mergeCell ref="I155:J155"/>
    <mergeCell ref="K155:L155"/>
    <mergeCell ref="A156:B156"/>
    <mergeCell ref="C156:E156"/>
    <mergeCell ref="G156:H156"/>
    <mergeCell ref="I156:J156"/>
    <mergeCell ref="K156:L156"/>
    <mergeCell ref="A163:B163"/>
    <mergeCell ref="C163:E163"/>
    <mergeCell ref="G163:H163"/>
    <mergeCell ref="I163:J163"/>
    <mergeCell ref="K163:L163"/>
    <mergeCell ref="A161:B161"/>
    <mergeCell ref="C161:E161"/>
    <mergeCell ref="G161:H161"/>
    <mergeCell ref="I161:J161"/>
    <mergeCell ref="K161:L161"/>
    <mergeCell ref="A162:B162"/>
    <mergeCell ref="C162:E162"/>
    <mergeCell ref="G162:H162"/>
    <mergeCell ref="I162:J162"/>
    <mergeCell ref="K162:L162"/>
    <mergeCell ref="A159:B159"/>
    <mergeCell ref="C159:E159"/>
    <mergeCell ref="G159:H159"/>
    <mergeCell ref="I159:J159"/>
    <mergeCell ref="K159:L159"/>
    <mergeCell ref="A160:B160"/>
    <mergeCell ref="C160:E160"/>
    <mergeCell ref="G160:H160"/>
    <mergeCell ref="I160:J160"/>
    <mergeCell ref="K160:L160"/>
    <mergeCell ref="A166:B166"/>
    <mergeCell ref="C166:E166"/>
    <mergeCell ref="G166:H166"/>
    <mergeCell ref="I166:J166"/>
    <mergeCell ref="K166:L166"/>
    <mergeCell ref="A167:B167"/>
    <mergeCell ref="C167:E167"/>
    <mergeCell ref="G167:H167"/>
    <mergeCell ref="I167:J167"/>
    <mergeCell ref="K167:L167"/>
    <mergeCell ref="A164:B164"/>
    <mergeCell ref="C164:E164"/>
    <mergeCell ref="G164:H164"/>
    <mergeCell ref="I164:J164"/>
    <mergeCell ref="K164:L164"/>
    <mergeCell ref="A165:B165"/>
    <mergeCell ref="C165:E165"/>
    <mergeCell ref="G165:H165"/>
    <mergeCell ref="I165:J165"/>
    <mergeCell ref="K165:L165"/>
    <mergeCell ref="A170:B170"/>
    <mergeCell ref="C170:E170"/>
    <mergeCell ref="G170:H170"/>
    <mergeCell ref="I170:J170"/>
    <mergeCell ref="K170:L170"/>
    <mergeCell ref="A171:B171"/>
    <mergeCell ref="C171:E171"/>
    <mergeCell ref="G171:H171"/>
    <mergeCell ref="I171:J171"/>
    <mergeCell ref="K171:L171"/>
    <mergeCell ref="A168:B168"/>
    <mergeCell ref="C168:E168"/>
    <mergeCell ref="G168:H168"/>
    <mergeCell ref="I168:J168"/>
    <mergeCell ref="K168:L168"/>
    <mergeCell ref="A169:B169"/>
    <mergeCell ref="C169:E169"/>
    <mergeCell ref="G169:H169"/>
    <mergeCell ref="I169:J169"/>
    <mergeCell ref="K169:L169"/>
    <mergeCell ref="A175:B175"/>
    <mergeCell ref="C175:E175"/>
    <mergeCell ref="G175:H175"/>
    <mergeCell ref="I175:J175"/>
    <mergeCell ref="K175:L175"/>
    <mergeCell ref="A176:B176"/>
    <mergeCell ref="C176:E176"/>
    <mergeCell ref="G176:H176"/>
    <mergeCell ref="I176:J176"/>
    <mergeCell ref="K176:L176"/>
    <mergeCell ref="A174:B174"/>
    <mergeCell ref="C174:E174"/>
    <mergeCell ref="G174:H174"/>
    <mergeCell ref="I174:J174"/>
    <mergeCell ref="K174:L174"/>
    <mergeCell ref="A172:B172"/>
    <mergeCell ref="C172:E172"/>
    <mergeCell ref="G172:H172"/>
    <mergeCell ref="I172:J172"/>
    <mergeCell ref="K172:L172"/>
    <mergeCell ref="A173:B173"/>
    <mergeCell ref="C173:E173"/>
    <mergeCell ref="G173:H173"/>
    <mergeCell ref="I173:J173"/>
    <mergeCell ref="K173:L173"/>
    <mergeCell ref="A181:B181"/>
    <mergeCell ref="C181:E181"/>
    <mergeCell ref="G181:H181"/>
    <mergeCell ref="I181:J181"/>
    <mergeCell ref="K181:L181"/>
    <mergeCell ref="A179:B179"/>
    <mergeCell ref="C179:E179"/>
    <mergeCell ref="G179:H179"/>
    <mergeCell ref="I179:J179"/>
    <mergeCell ref="K179:L179"/>
    <mergeCell ref="A180:B180"/>
    <mergeCell ref="C180:E180"/>
    <mergeCell ref="G180:H180"/>
    <mergeCell ref="I180:J180"/>
    <mergeCell ref="K180:L180"/>
    <mergeCell ref="A177:B177"/>
    <mergeCell ref="C177:E177"/>
    <mergeCell ref="G177:H177"/>
    <mergeCell ref="I177:J177"/>
    <mergeCell ref="K177:L177"/>
    <mergeCell ref="A178:B178"/>
    <mergeCell ref="C178:E178"/>
    <mergeCell ref="G178:H178"/>
    <mergeCell ref="I178:J178"/>
    <mergeCell ref="K178:L178"/>
    <mergeCell ref="A184:B184"/>
    <mergeCell ref="C184:E184"/>
    <mergeCell ref="G184:H184"/>
    <mergeCell ref="I184:J184"/>
    <mergeCell ref="K184:L184"/>
    <mergeCell ref="A185:B185"/>
    <mergeCell ref="C185:E185"/>
    <mergeCell ref="G185:H185"/>
    <mergeCell ref="I185:J185"/>
    <mergeCell ref="K185:L185"/>
    <mergeCell ref="A182:B182"/>
    <mergeCell ref="C182:E182"/>
    <mergeCell ref="G182:H182"/>
    <mergeCell ref="I182:J182"/>
    <mergeCell ref="K182:L182"/>
    <mergeCell ref="A183:B183"/>
    <mergeCell ref="C183:E183"/>
    <mergeCell ref="G183:H183"/>
    <mergeCell ref="I183:J183"/>
    <mergeCell ref="K183:L183"/>
    <mergeCell ref="A188:B188"/>
    <mergeCell ref="C188:E188"/>
    <mergeCell ref="G188:H188"/>
    <mergeCell ref="I188:J188"/>
    <mergeCell ref="K188:L188"/>
    <mergeCell ref="A189:B189"/>
    <mergeCell ref="C189:E189"/>
    <mergeCell ref="G189:H189"/>
    <mergeCell ref="I189:J189"/>
    <mergeCell ref="K189:L189"/>
    <mergeCell ref="A186:B186"/>
    <mergeCell ref="C186:E186"/>
    <mergeCell ref="G186:H186"/>
    <mergeCell ref="I186:J186"/>
    <mergeCell ref="K186:L186"/>
    <mergeCell ref="A187:B187"/>
    <mergeCell ref="C187:E187"/>
    <mergeCell ref="G187:H187"/>
    <mergeCell ref="I187:J187"/>
    <mergeCell ref="K187:L187"/>
    <mergeCell ref="A194:B194"/>
    <mergeCell ref="C194:E194"/>
    <mergeCell ref="G194:H194"/>
    <mergeCell ref="I194:J194"/>
    <mergeCell ref="K194:L194"/>
    <mergeCell ref="A192:B192"/>
    <mergeCell ref="C192:E192"/>
    <mergeCell ref="G192:H192"/>
    <mergeCell ref="I192:J192"/>
    <mergeCell ref="K192:L192"/>
    <mergeCell ref="A193:B193"/>
    <mergeCell ref="C193:E193"/>
    <mergeCell ref="G193:H193"/>
    <mergeCell ref="I193:J193"/>
    <mergeCell ref="K193:L193"/>
    <mergeCell ref="A190:B190"/>
    <mergeCell ref="C190:E190"/>
    <mergeCell ref="G190:H190"/>
    <mergeCell ref="I190:J190"/>
    <mergeCell ref="K190:L190"/>
    <mergeCell ref="A191:B191"/>
    <mergeCell ref="C191:E191"/>
    <mergeCell ref="G191:H191"/>
    <mergeCell ref="I191:J191"/>
    <mergeCell ref="K191:L191"/>
    <mergeCell ref="A197:B197"/>
    <mergeCell ref="C197:E197"/>
    <mergeCell ref="G197:H197"/>
    <mergeCell ref="I197:J197"/>
    <mergeCell ref="K197:L197"/>
    <mergeCell ref="A198:B198"/>
    <mergeCell ref="C198:E198"/>
    <mergeCell ref="G198:H198"/>
    <mergeCell ref="I198:J198"/>
    <mergeCell ref="K198:L198"/>
    <mergeCell ref="A195:B195"/>
    <mergeCell ref="C195:E195"/>
    <mergeCell ref="G195:H195"/>
    <mergeCell ref="I195:J195"/>
    <mergeCell ref="K195:L195"/>
    <mergeCell ref="A196:B196"/>
    <mergeCell ref="C196:E196"/>
    <mergeCell ref="G196:H196"/>
    <mergeCell ref="I196:J196"/>
    <mergeCell ref="K196:L196"/>
    <mergeCell ref="A203:B203"/>
    <mergeCell ref="C203:E203"/>
    <mergeCell ref="G203:H203"/>
    <mergeCell ref="I203:J203"/>
    <mergeCell ref="K203:L203"/>
    <mergeCell ref="A201:B201"/>
    <mergeCell ref="C201:E201"/>
    <mergeCell ref="G201:H201"/>
    <mergeCell ref="I201:J201"/>
    <mergeCell ref="K201:L201"/>
    <mergeCell ref="A202:B202"/>
    <mergeCell ref="C202:E202"/>
    <mergeCell ref="G202:H202"/>
    <mergeCell ref="I202:J202"/>
    <mergeCell ref="K202:L202"/>
    <mergeCell ref="A199:B199"/>
    <mergeCell ref="C199:E199"/>
    <mergeCell ref="G199:H199"/>
    <mergeCell ref="I199:J199"/>
    <mergeCell ref="K199:L199"/>
    <mergeCell ref="A200:B200"/>
    <mergeCell ref="C200:E200"/>
    <mergeCell ref="G200:H200"/>
    <mergeCell ref="I200:J200"/>
    <mergeCell ref="K200:L200"/>
    <mergeCell ref="A206:B206"/>
    <mergeCell ref="C206:E206"/>
    <mergeCell ref="G206:H206"/>
    <mergeCell ref="I206:J206"/>
    <mergeCell ref="K206:L206"/>
    <mergeCell ref="A207:B207"/>
    <mergeCell ref="C207:E207"/>
    <mergeCell ref="G207:H207"/>
    <mergeCell ref="I207:J207"/>
    <mergeCell ref="K207:L207"/>
    <mergeCell ref="A204:B204"/>
    <mergeCell ref="C204:E204"/>
    <mergeCell ref="G204:H204"/>
    <mergeCell ref="I204:J204"/>
    <mergeCell ref="K204:L204"/>
    <mergeCell ref="A205:B205"/>
    <mergeCell ref="C205:E205"/>
    <mergeCell ref="G205:H205"/>
    <mergeCell ref="I205:J205"/>
    <mergeCell ref="K205:L205"/>
    <mergeCell ref="A211:B211"/>
    <mergeCell ref="C211:E211"/>
    <mergeCell ref="G211:H211"/>
    <mergeCell ref="I211:J211"/>
    <mergeCell ref="K211:L211"/>
    <mergeCell ref="A212:B212"/>
    <mergeCell ref="C212:E212"/>
    <mergeCell ref="G212:H212"/>
    <mergeCell ref="I212:J212"/>
    <mergeCell ref="K212:L212"/>
    <mergeCell ref="A210:B210"/>
    <mergeCell ref="C210:E210"/>
    <mergeCell ref="G210:H210"/>
    <mergeCell ref="I210:J210"/>
    <mergeCell ref="K210:L210"/>
    <mergeCell ref="A208:B208"/>
    <mergeCell ref="C208:E208"/>
    <mergeCell ref="G208:H208"/>
    <mergeCell ref="I208:J208"/>
    <mergeCell ref="K208:L208"/>
    <mergeCell ref="A209:B209"/>
    <mergeCell ref="C209:E209"/>
    <mergeCell ref="G209:H209"/>
    <mergeCell ref="I209:J209"/>
    <mergeCell ref="K209:L209"/>
    <mergeCell ref="A217:B217"/>
    <mergeCell ref="C217:E217"/>
    <mergeCell ref="G217:H217"/>
    <mergeCell ref="I217:J217"/>
    <mergeCell ref="K217:L217"/>
    <mergeCell ref="A215:B215"/>
    <mergeCell ref="C215:E215"/>
    <mergeCell ref="G215:H215"/>
    <mergeCell ref="I215:J215"/>
    <mergeCell ref="K215:L215"/>
    <mergeCell ref="A216:B216"/>
    <mergeCell ref="C216:E216"/>
    <mergeCell ref="G216:H216"/>
    <mergeCell ref="I216:J216"/>
    <mergeCell ref="K216:L216"/>
    <mergeCell ref="A213:B213"/>
    <mergeCell ref="C213:E213"/>
    <mergeCell ref="G213:H213"/>
    <mergeCell ref="I213:J213"/>
    <mergeCell ref="K213:L213"/>
    <mergeCell ref="A214:B214"/>
    <mergeCell ref="C214:E214"/>
    <mergeCell ref="G214:H214"/>
    <mergeCell ref="I214:J214"/>
    <mergeCell ref="K214:L214"/>
    <mergeCell ref="A220:B220"/>
    <mergeCell ref="C220:E220"/>
    <mergeCell ref="G220:H220"/>
    <mergeCell ref="I220:J220"/>
    <mergeCell ref="K220:L220"/>
    <mergeCell ref="A221:B221"/>
    <mergeCell ref="C221:E221"/>
    <mergeCell ref="G221:H221"/>
    <mergeCell ref="I221:J221"/>
    <mergeCell ref="K221:L221"/>
    <mergeCell ref="A218:B218"/>
    <mergeCell ref="C218:E218"/>
    <mergeCell ref="G218:H218"/>
    <mergeCell ref="I218:J218"/>
    <mergeCell ref="K218:L218"/>
    <mergeCell ref="A219:B219"/>
    <mergeCell ref="C219:E219"/>
    <mergeCell ref="G219:H219"/>
    <mergeCell ref="I219:J219"/>
    <mergeCell ref="K219:L219"/>
    <mergeCell ref="A224:B224"/>
    <mergeCell ref="C224:E224"/>
    <mergeCell ref="G224:H224"/>
    <mergeCell ref="I224:J224"/>
    <mergeCell ref="K224:L224"/>
    <mergeCell ref="A225:B225"/>
    <mergeCell ref="C225:E225"/>
    <mergeCell ref="G225:H225"/>
    <mergeCell ref="I225:J225"/>
    <mergeCell ref="K225:L225"/>
    <mergeCell ref="A222:B222"/>
    <mergeCell ref="C222:E222"/>
    <mergeCell ref="G222:H222"/>
    <mergeCell ref="I222:J222"/>
    <mergeCell ref="K222:L222"/>
    <mergeCell ref="A223:B223"/>
    <mergeCell ref="C223:E223"/>
    <mergeCell ref="G223:H223"/>
    <mergeCell ref="I223:J223"/>
    <mergeCell ref="K223:L223"/>
    <mergeCell ref="A229:B229"/>
    <mergeCell ref="C229:E229"/>
    <mergeCell ref="G229:H229"/>
    <mergeCell ref="I229:J229"/>
    <mergeCell ref="K229:L229"/>
    <mergeCell ref="A227:B227"/>
    <mergeCell ref="C227:E227"/>
    <mergeCell ref="G227:H227"/>
    <mergeCell ref="I227:J227"/>
    <mergeCell ref="K227:L227"/>
    <mergeCell ref="A228:B228"/>
    <mergeCell ref="C228:E228"/>
    <mergeCell ref="G228:H228"/>
    <mergeCell ref="I228:J228"/>
    <mergeCell ref="K228:L228"/>
    <mergeCell ref="A226:B226"/>
    <mergeCell ref="C226:E226"/>
    <mergeCell ref="G226:H226"/>
    <mergeCell ref="I226:J226"/>
    <mergeCell ref="K226:L226"/>
    <mergeCell ref="A233:B233"/>
    <mergeCell ref="C233:E233"/>
    <mergeCell ref="G233:H233"/>
    <mergeCell ref="I233:J233"/>
    <mergeCell ref="K233:L233"/>
    <mergeCell ref="A234:B234"/>
    <mergeCell ref="C234:E234"/>
    <mergeCell ref="G234:H234"/>
    <mergeCell ref="I234:J234"/>
    <mergeCell ref="K234:L234"/>
    <mergeCell ref="A232:B232"/>
    <mergeCell ref="C232:E232"/>
    <mergeCell ref="G232:H232"/>
    <mergeCell ref="I232:J232"/>
    <mergeCell ref="K232:L232"/>
    <mergeCell ref="A230:B230"/>
    <mergeCell ref="C230:E230"/>
    <mergeCell ref="G230:H230"/>
    <mergeCell ref="I230:J230"/>
    <mergeCell ref="K230:L230"/>
    <mergeCell ref="A231:B231"/>
    <mergeCell ref="C231:E231"/>
    <mergeCell ref="G231:H231"/>
    <mergeCell ref="I231:J231"/>
    <mergeCell ref="K231:L231"/>
    <mergeCell ref="A237:B237"/>
    <mergeCell ref="C237:E237"/>
    <mergeCell ref="G237:H237"/>
    <mergeCell ref="I237:J237"/>
    <mergeCell ref="K237:L237"/>
    <mergeCell ref="A238:B238"/>
    <mergeCell ref="C238:E238"/>
    <mergeCell ref="G238:H238"/>
    <mergeCell ref="I238:J238"/>
    <mergeCell ref="K238:L238"/>
    <mergeCell ref="A235:B235"/>
    <mergeCell ref="C235:E235"/>
    <mergeCell ref="G235:H235"/>
    <mergeCell ref="I235:J235"/>
    <mergeCell ref="K235:L235"/>
    <mergeCell ref="A236:B236"/>
    <mergeCell ref="C236:E236"/>
    <mergeCell ref="G236:H236"/>
    <mergeCell ref="I236:J236"/>
    <mergeCell ref="K236:L236"/>
    <mergeCell ref="A241:B241"/>
    <mergeCell ref="C241:E241"/>
    <mergeCell ref="G241:H241"/>
    <mergeCell ref="I241:J241"/>
    <mergeCell ref="K241:L241"/>
    <mergeCell ref="A242:B242"/>
    <mergeCell ref="C242:E242"/>
    <mergeCell ref="G242:H242"/>
    <mergeCell ref="I242:J242"/>
    <mergeCell ref="K242:L242"/>
    <mergeCell ref="A239:B239"/>
    <mergeCell ref="C239:E239"/>
    <mergeCell ref="G239:H239"/>
    <mergeCell ref="I239:J239"/>
    <mergeCell ref="K239:L239"/>
    <mergeCell ref="A240:B240"/>
    <mergeCell ref="C240:E240"/>
    <mergeCell ref="G240:H240"/>
    <mergeCell ref="I240:J240"/>
    <mergeCell ref="K240:L240"/>
    <mergeCell ref="A245:B245"/>
    <mergeCell ref="C245:E245"/>
    <mergeCell ref="G245:H245"/>
    <mergeCell ref="I245:J245"/>
    <mergeCell ref="K245:L245"/>
    <mergeCell ref="A246:B246"/>
    <mergeCell ref="C246:E246"/>
    <mergeCell ref="G246:H246"/>
    <mergeCell ref="I246:J246"/>
    <mergeCell ref="K246:L246"/>
    <mergeCell ref="A243:B243"/>
    <mergeCell ref="C243:E243"/>
    <mergeCell ref="G243:H243"/>
    <mergeCell ref="I243:J243"/>
    <mergeCell ref="K243:L243"/>
    <mergeCell ref="A244:B244"/>
    <mergeCell ref="C244:E244"/>
    <mergeCell ref="G244:H244"/>
    <mergeCell ref="I244:J244"/>
    <mergeCell ref="K244:L244"/>
    <mergeCell ref="A249:B249"/>
    <mergeCell ref="C249:E249"/>
    <mergeCell ref="G249:H249"/>
    <mergeCell ref="I249:J249"/>
    <mergeCell ref="K249:L249"/>
    <mergeCell ref="A250:B250"/>
    <mergeCell ref="C250:E250"/>
    <mergeCell ref="G250:H250"/>
    <mergeCell ref="I250:J250"/>
    <mergeCell ref="K250:L250"/>
    <mergeCell ref="A247:B247"/>
    <mergeCell ref="C247:E247"/>
    <mergeCell ref="G247:H247"/>
    <mergeCell ref="I247:J247"/>
    <mergeCell ref="K247:L247"/>
    <mergeCell ref="A248:B248"/>
    <mergeCell ref="C248:E248"/>
    <mergeCell ref="G248:H248"/>
    <mergeCell ref="I248:J248"/>
    <mergeCell ref="K248:L248"/>
    <mergeCell ref="A260:B260"/>
    <mergeCell ref="C260:E260"/>
    <mergeCell ref="G260:H260"/>
    <mergeCell ref="I260:J260"/>
    <mergeCell ref="K260:L260"/>
    <mergeCell ref="A261:B261"/>
    <mergeCell ref="A253:B253"/>
    <mergeCell ref="C253:E253"/>
    <mergeCell ref="G253:H253"/>
    <mergeCell ref="I253:J253"/>
    <mergeCell ref="K253:L253"/>
    <mergeCell ref="A254:B254"/>
    <mergeCell ref="C254:E254"/>
    <mergeCell ref="G254:H254"/>
    <mergeCell ref="I254:J254"/>
    <mergeCell ref="K254:L254"/>
    <mergeCell ref="A251:B251"/>
    <mergeCell ref="C251:E251"/>
    <mergeCell ref="G251:H251"/>
    <mergeCell ref="I251:J251"/>
    <mergeCell ref="K251:L251"/>
    <mergeCell ref="A252:B252"/>
    <mergeCell ref="C252:E252"/>
    <mergeCell ref="G252:H252"/>
    <mergeCell ref="I252:J252"/>
    <mergeCell ref="K252:L252"/>
    <mergeCell ref="A259:B259"/>
    <mergeCell ref="C259:E259"/>
    <mergeCell ref="G259:H259"/>
    <mergeCell ref="I259:J259"/>
    <mergeCell ref="K259:L259"/>
    <mergeCell ref="A257:B257"/>
    <mergeCell ref="C257:E257"/>
    <mergeCell ref="G257:H257"/>
    <mergeCell ref="I257:J257"/>
    <mergeCell ref="K257:L257"/>
    <mergeCell ref="A258:B258"/>
    <mergeCell ref="C258:E258"/>
    <mergeCell ref="G258:H258"/>
    <mergeCell ref="I258:J258"/>
    <mergeCell ref="K258:L258"/>
    <mergeCell ref="A255:B255"/>
    <mergeCell ref="C255:E255"/>
    <mergeCell ref="G255:H255"/>
    <mergeCell ref="I255:J255"/>
    <mergeCell ref="K255:L255"/>
    <mergeCell ref="A256:B256"/>
    <mergeCell ref="C256:E256"/>
    <mergeCell ref="G256:H256"/>
    <mergeCell ref="I256:J256"/>
    <mergeCell ref="K256:L256"/>
    <mergeCell ref="C261:E261"/>
    <mergeCell ref="G261:H261"/>
    <mergeCell ref="I261:J261"/>
    <mergeCell ref="A266:L266"/>
    <mergeCell ref="A267:L267"/>
    <mergeCell ref="A268:L268"/>
    <mergeCell ref="A269:L269"/>
    <mergeCell ref="A270:L270"/>
    <mergeCell ref="A264:B264"/>
    <mergeCell ref="C264:E264"/>
    <mergeCell ref="G264:H264"/>
    <mergeCell ref="I264:J264"/>
    <mergeCell ref="K264:L264"/>
    <mergeCell ref="A265:J265"/>
    <mergeCell ref="K265:L265"/>
    <mergeCell ref="A262:B262"/>
    <mergeCell ref="C262:E262"/>
    <mergeCell ref="G262:H262"/>
    <mergeCell ref="I262:J262"/>
    <mergeCell ref="K262:L262"/>
    <mergeCell ref="A263:B263"/>
    <mergeCell ref="C263:E263"/>
    <mergeCell ref="G263:H263"/>
    <mergeCell ref="I263:J263"/>
    <mergeCell ref="K263:L263"/>
    <mergeCell ref="K261:L261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2023-12-28T06:43:42Z</cp:lastPrinted>
  <dcterms:created xsi:type="dcterms:W3CDTF">2023-12-28T04:28:30Z</dcterms:created>
  <dcterms:modified xsi:type="dcterms:W3CDTF">2023-12-28T06:44:29Z</dcterms:modified>
</cp:coreProperties>
</file>