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12"/>
  </bookViews>
  <sheets>
    <sheet name="доходы" sheetId="1" r:id="rId1"/>
    <sheet name="прил.1.1" sheetId="2" r:id="rId2"/>
    <sheet name="прил.2" sheetId="3" state="hidden" r:id="rId3"/>
    <sheet name="прил.3" sheetId="4" state="hidden" r:id="rId4"/>
    <sheet name="прилож.2" sheetId="5" r:id="rId5"/>
    <sheet name="прил.5" sheetId="6" state="hidden" r:id="rId6"/>
    <sheet name="прилож. 3" sheetId="7" r:id="rId7"/>
    <sheet name="прил.7" sheetId="8" state="hidden" r:id="rId8"/>
    <sheet name="прилож. 4" sheetId="9" r:id="rId9"/>
    <sheet name="Лист9" sheetId="10" state="hidden" r:id="rId10"/>
    <sheet name="прилож.5" sheetId="11" r:id="rId11"/>
    <sheet name="прил 11" sheetId="12" state="hidden" r:id="rId12"/>
    <sheet name="прилож.6" sheetId="13" r:id="rId13"/>
  </sheets>
  <externalReferences>
    <externalReference r:id="rId16"/>
    <externalReference r:id="rId17"/>
  </externalReferences>
  <definedNames>
    <definedName name="_xlnm.Print_Area" localSheetId="1">'прил.1.1'!$A$1:$G$69</definedName>
    <definedName name="_xlnm.Print_Area" localSheetId="5">'прил.5'!$A$1:$E$175</definedName>
    <definedName name="_xlnm.Print_Area" localSheetId="7">'прил.7'!$A$1:$I$249</definedName>
    <definedName name="_xlnm.Print_Area" localSheetId="6">'прилож. 3'!$A$1:$G$293</definedName>
    <definedName name="_xlnm.Print_Area" localSheetId="4">'прилож.2'!$A$1:$D$188</definedName>
  </definedNames>
  <calcPr fullCalcOnLoad="1"/>
</workbook>
</file>

<file path=xl/sharedStrings.xml><?xml version="1.0" encoding="utf-8"?>
<sst xmlns="http://schemas.openxmlformats.org/spreadsheetml/2006/main" count="5943" uniqueCount="602">
  <si>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</si>
  <si>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</si>
  <si>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</si>
  <si>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Связь и информатика</t>
  </si>
  <si>
    <t>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</si>
  <si>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</si>
  <si>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</si>
  <si>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</si>
  <si>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</si>
  <si>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</si>
  <si>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Обслуживание государственного и муниципального  долга</t>
  </si>
  <si>
    <t>Обслуживание внутреннего государственного и муниципального  долга</t>
  </si>
  <si>
    <t>Процентные платежи по муниципальному долгу</t>
  </si>
  <si>
    <t>Обслуживание государственного (муниципального) долга</t>
  </si>
  <si>
    <t>Процентные платежи по долговым обязательствам</t>
  </si>
  <si>
    <t>0650000</t>
  </si>
  <si>
    <t>0650300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</si>
  <si>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</si>
  <si>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</si>
  <si>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</si>
  <si>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Субвенция на государственную регистрацию актов гражданского состояния</t>
  </si>
  <si>
    <t>Субвенция на осуществление первичного воинского учета на территориях, где отсутствуют военные комиссариаты</t>
  </si>
  <si>
    <t>Итого финансовая помощь из бюджета района</t>
  </si>
  <si>
    <t>Доходы всего</t>
  </si>
  <si>
    <t xml:space="preserve">Приложение 1.1 </t>
  </si>
  <si>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</si>
  <si>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</si>
  <si>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</si>
  <si>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</si>
  <si>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</si>
  <si>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</si>
  <si>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</si>
  <si>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</si>
  <si>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</si>
  <si>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000  1  01  02000  01  0000  000</t>
  </si>
  <si>
    <t>НДФЛ с доходов, облагаемых по налоговой ставке, установленной п.1 ст.224 НК РФ, полученных физическими лицами, зарегистрированными в качестве индивидуальных предпринимателей, частных нотариусов и др.</t>
  </si>
  <si>
    <t>НАЛОГИ НА СОВОКУПНЫЙ ДОХОД</t>
  </si>
  <si>
    <t>000  1 05 00000 00  0000 000</t>
  </si>
  <si>
    <t>Единый налог на вмененный доход для отдельных видов деятельности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</si>
  <si>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</si>
  <si>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</si>
  <si>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</si>
  <si>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</si>
  <si>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</si>
  <si>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</si>
  <si>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</si>
  <si>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</si>
  <si>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</si>
  <si>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</si>
  <si>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</si>
  <si>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1 14 02053 10 0000 410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</si>
  <si>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</si>
  <si>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</si>
  <si>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</si>
  <si>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ставкакм, установленной подпунктом 2 пункта 1 статьи 394 Налогового кодекса РФ и применяемымк объектам налогообложения, расположенному в границах поселения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</si>
  <si>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</si>
  <si>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</si>
  <si>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</si>
  <si>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</si>
  <si>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</si>
  <si>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</si>
  <si>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</si>
  <si>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</si>
  <si>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</si>
  <si>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</si>
  <si>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</si>
  <si>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</si>
  <si>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</si>
  <si>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530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</si>
  <si>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</si>
  <si>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</si>
  <si>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</si>
  <si>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</si>
  <si>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</si>
  <si>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АУ, а также имущества ГУП и МУП, в т.ч. казенных)</t>
  </si>
  <si>
    <t>000  1  11  09000  00  0000  000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</si>
  <si>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АУ, а также имущества ГУП и МУП, в том числе казенных)</t>
  </si>
  <si>
    <t>000  1  11  09040  00  0000  000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</si>
  <si>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</si>
  <si>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000  1  11  09045  10  0000  120</t>
  </si>
  <si>
    <t>ДОХОДЫ ОТ ОКАЗАНИЯ ПЛАТНЫХ  УСЛУГ  И 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</si>
  <si>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</si>
  <si>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</si>
  <si>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</si>
  <si>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</si>
  <si>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</si>
  <si>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</si>
  <si>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</si>
  <si>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</si>
  <si>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</si>
  <si>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</si>
  <si>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</si>
  <si>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</si>
  <si>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000  1  16  23000  00  0000  000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</si>
  <si>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</si>
  <si>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</si>
  <si>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</si>
  <si>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</si>
  <si>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</si>
  <si>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000  2  02  01000  00  0000  000</t>
  </si>
  <si>
    <t>Дотации на выравнивание бюджетной обеспеченности</t>
  </si>
  <si>
    <t>000  2  02  01001  00  0000  000</t>
  </si>
  <si>
    <t>Дотации бюджетам поселений на выравнивание бюджетной обеспеченности</t>
  </si>
  <si>
    <t>000  2  02  01001  10  0000  151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</si>
  <si>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</si>
  <si>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</si>
  <si>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</si>
  <si>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государственную регистрацию актов гражданского состояния</t>
  </si>
  <si>
    <t>000  2  02  03003  00  0000  000</t>
  </si>
  <si>
    <t>Субвенции бюджетам поселений на государственную регистрацию актов гражданского состояния</t>
  </si>
  <si>
    <t>000  2  02  03003  10  0000  151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</si>
  <si>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</si>
  <si>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</si>
  <si>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</si>
  <si>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</si>
  <si>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000  2  02  04000  00  0000  000</t>
  </si>
  <si>
    <t>Прочие межбюджетные трансферты, передаваемые бюджетам</t>
  </si>
  <si>
    <t>000  2  02  04999  00  0000  000</t>
  </si>
  <si>
    <t>Прочие межбюджетные трансферты, передаваемые бюджетам поселений</t>
  </si>
  <si>
    <t xml:space="preserve">000  2  02  04999  10  0000  151 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</si>
  <si>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</si>
  <si>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</si>
  <si>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</si>
  <si>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>000  2  07  05000  10  0000  180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</si>
  <si>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</si>
  <si>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</si>
  <si>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</si>
  <si>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</si>
  <si>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</si>
  <si>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</si>
  <si>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</si>
  <si>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</si>
  <si>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</si>
  <si>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</si>
  <si>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Прочие безвозмездные поступления</t>
  </si>
  <si>
    <t>65011402053100000410</t>
  </si>
  <si>
    <t>000  1  14  02053  10  0000  410</t>
  </si>
  <si>
    <t>Мероприятия в сфере средств массовой информации</t>
  </si>
  <si>
    <t>Приложение № 7</t>
  </si>
  <si>
    <t xml:space="preserve">Приложение № 2 </t>
  </si>
  <si>
    <t>к решению Совета Депутатов</t>
  </si>
  <si>
    <t>Код бюджетной классификации Российской Федерации</t>
  </si>
  <si>
    <t>главного администратора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</si>
  <si>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</si>
  <si>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</si>
  <si>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</si>
  <si>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</si>
  <si>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</si>
  <si>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</si>
  <si>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</si>
  <si>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</si>
  <si>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</si>
  <si>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2 02 03003 10 0000 151</t>
  </si>
  <si>
    <t>2 02 03015 10 0000 151</t>
  </si>
  <si>
    <t>2 02 01003 10 0000 151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</si>
  <si>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</si>
  <si>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</si>
  <si>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</si>
  <si>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 xml:space="preserve">Управление по землеустройству и недропользованию администрации Кондинского района                                                                   </t>
  </si>
  <si>
    <t>182</t>
  </si>
  <si>
    <t>Управление Федеральной налоговой службы по Ханты-Мансийскому автономному округу - Югре</t>
  </si>
  <si>
    <t>Налог на доходы физических лиц*</t>
  </si>
  <si>
    <t>Единый налог на вменненый доход для для отдельных видов деятельности*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</si>
  <si>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</si>
  <si>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</si>
  <si>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</si>
  <si>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</si>
  <si>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</si>
  <si>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</si>
  <si>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</si>
  <si>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r>
      <t>* В</t>
    </r>
    <r>
      <rPr>
        <sz val="9"/>
        <rFont val="Arial"/>
        <family val="2"/>
      </rPr>
      <t xml:space="preserve"> части доходов, зачисляемых в бюджет поселения</t>
    </r>
  </si>
  <si>
    <t>01 05 02 01 10 0000 510</t>
  </si>
  <si>
    <t>01 05 02 01 10 0000 610</t>
  </si>
  <si>
    <t>Приложение № 5</t>
  </si>
  <si>
    <t>1 11 05013 10 0000 120</t>
  </si>
  <si>
    <t>Прочие доходы от оказания платных услуг (работ) получателями средств  бюджетов поселений</t>
  </si>
  <si>
    <t>1 13 01995 10 0000 130</t>
  </si>
  <si>
    <t>650</t>
  </si>
  <si>
    <t>1 16 23052 10 0000 140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</si>
  <si>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Мулымья на 2015 год</t>
  </si>
  <si>
    <t>000  2  02  04291 00 0000  000</t>
  </si>
  <si>
    <t>Распределение бюджетных ассигнований по разделам и подразделам классификации расходов бюджета сельского поселения Мулымья на 2015 год</t>
  </si>
  <si>
    <t>Приложение 4</t>
  </si>
  <si>
    <t>6005683</t>
  </si>
  <si>
    <t>Дополнительные мероприятия в области содействия занятости населения» государственной программы «Содействие занятости населения в Ханты-Мансийском автономном округе – Югре на 2014 – 2020 годы</t>
  </si>
  <si>
    <t>6000610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</si>
  <si>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</si>
  <si>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000 1 05 02010 02 0000 110</t>
  </si>
  <si>
    <t>000  1 09 04053 10 0000 110</t>
  </si>
  <si>
    <t>040</t>
  </si>
  <si>
    <t>000  1  11  05013  10  0000  120</t>
  </si>
  <si>
    <t xml:space="preserve"> 000 1 13 01995 10 0000 130</t>
  </si>
  <si>
    <t>000  1  13  01900  00  0000  000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</si>
  <si>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</si>
  <si>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</si>
  <si>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</si>
  <si>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</si>
  <si>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244</t>
  </si>
  <si>
    <t>852</t>
  </si>
  <si>
    <t>Уплата прочих налогов, сборов и иных обязательных платежей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</si>
  <si>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</si>
  <si>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</si>
  <si>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</si>
  <si>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</si>
  <si>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</si>
  <si>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</si>
  <si>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</si>
  <si>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</si>
  <si>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</si>
  <si>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Обслуживание государственного долга</t>
  </si>
  <si>
    <t>710</t>
  </si>
  <si>
    <t>111</t>
  </si>
  <si>
    <t>112</t>
  </si>
  <si>
    <t>Государственная регистрация актов гражданского состояния (федеральный бюджет)</t>
  </si>
  <si>
    <t>Государственная регистрация актов гражданского состояния (окружной бюджет)</t>
  </si>
  <si>
    <t>Государственная регистрация актов кражданского состояния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</si>
  <si>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</si>
  <si>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</si>
  <si>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</si>
  <si>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</si>
  <si>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Прочие субсидии</t>
  </si>
  <si>
    <t>000  2  02  02999  00  0000  000</t>
  </si>
  <si>
    <t>Прочие субсидии бюджетам поселений</t>
  </si>
  <si>
    <t xml:space="preserve">000  2  02  02999  10  0000  151 </t>
  </si>
  <si>
    <t>Субсидии на реализацию подпрограммы «Автомобильные дороги» программы «Развитие транспортной системы Ханты-Мансийского автономного округа – Югры» на 2011-2013 годы и на период до 2015 года (бюджет автономного округа)</t>
  </si>
  <si>
    <t>5226100</t>
  </si>
  <si>
    <t>5226105</t>
  </si>
  <si>
    <t>Дорожное хозяйство (дорожные фонды)</t>
  </si>
  <si>
    <t>Подпрограмма «Автомобильные дороги»</t>
  </si>
  <si>
    <t>5222100</t>
  </si>
  <si>
    <t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</si>
  <si>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</si>
  <si>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2 02 02999 10 0000 151</t>
  </si>
  <si>
    <t>2015 год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</si>
  <si>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</si>
  <si>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000  1  01  02010  01  0000  000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</si>
  <si>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</si>
  <si>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</si>
  <si>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</si>
  <si>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</si>
  <si>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</si>
  <si>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>Программа "Энергосбережение и повышение энергетической эффективности на 2011-2015 годы и на перспективу до 2020 года"</t>
  </si>
  <si>
    <t xml:space="preserve">Культура, кинематография </t>
  </si>
  <si>
    <t xml:space="preserve">Межбюджетные трансферты бюджетам муниципальных районов из бюджетов поселений 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</si>
  <si>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</si>
  <si>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</si>
  <si>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540</t>
  </si>
  <si>
    <t>7950000</t>
  </si>
  <si>
    <t>7950800</t>
  </si>
  <si>
    <t>Дорожное хозяйство</t>
  </si>
  <si>
    <t>3150000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</si>
  <si>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</si>
  <si>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</si>
  <si>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 федерального значения</t>
  </si>
  <si>
    <t>3150102</t>
  </si>
  <si>
    <t>Программа " Развитие транспортной системы Кондинского района на 2011-2013 годы</t>
  </si>
  <si>
    <t>7950200</t>
  </si>
  <si>
    <t>7950201</t>
  </si>
  <si>
    <t>Программа " Энергосбережение и повышение энергетической эффективности в Кондинском районе на 2011-2015 годы и на перспективу до 2020 года</t>
  </si>
  <si>
    <t>7951500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</si>
  <si>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</si>
  <si>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</si>
  <si>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Подготовка к зимнему периоду объектов жилищно-коммунального комплекса</t>
  </si>
  <si>
    <t>Программа " Развитие и модернизация систем коммунальной инфрастурктуры Кондиснкого района" на 2011-2013 годы</t>
  </si>
  <si>
    <t>Социальная политика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</si>
  <si>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</si>
  <si>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</si>
  <si>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</si>
  <si>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321</t>
  </si>
  <si>
    <t>Условно утвержденные расходы</t>
  </si>
  <si>
    <t>Доходная часть бюджета муниципального образования сельское поселение</t>
  </si>
  <si>
    <t>Администрация сельского поселения Мулымья</t>
  </si>
  <si>
    <t>Перечень главных администраторов источников финансирования дефицита бюджета муниципального образования сельское поселение Мулымья</t>
  </si>
  <si>
    <t>Иные межбюджетные трансферты на реализацию программы  " Развитие транспортной системы Ханты-Мансийского автономного округа - Югра на 2011-2013 годы и на период до 2015 года"</t>
  </si>
  <si>
    <t>Наименование главного администратора доходов бюджета муниципального образования сельское поселение Мулымья</t>
  </si>
  <si>
    <t>доходов бюджета муниципального образования  сельское поселение Мулымья</t>
  </si>
  <si>
    <t>Обеспечение проведения выборов и референдумов</t>
  </si>
  <si>
    <t>0</t>
  </si>
  <si>
    <t>Муниципальные целевые программы</t>
  </si>
  <si>
    <t>2016 год</t>
  </si>
  <si>
    <t>Профилактика террориза и экстремизма</t>
  </si>
  <si>
    <t>2016 г.</t>
  </si>
  <si>
    <t xml:space="preserve">Межбюджетные трансферты  бюджетам муниципальных районов </t>
  </si>
  <si>
    <t>108 04020 01 2000 110</t>
  </si>
  <si>
    <t>108 04020 01 3000 110</t>
  </si>
  <si>
    <t>108 04020 01 4000 110</t>
  </si>
  <si>
    <t>108 04020 01 5000 110</t>
  </si>
  <si>
    <t>2 02 02077 10 0000 151</t>
  </si>
  <si>
    <t>Субсидии бюджетам поселений в бюджетные инвестиции в объекты капитального строительства собственности муниципальных образований</t>
  </si>
  <si>
    <t>2 08 05000 10 0000 180</t>
  </si>
  <si>
    <t>Перечислений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</si>
  <si>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</si>
  <si>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</si>
  <si>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1 14 01050 10 0000 410</t>
  </si>
  <si>
    <t>Доходы от продажи квартир, находящихся в собственности поселений</t>
  </si>
  <si>
    <t>1 14 06013 10 0000 430</t>
  </si>
  <si>
    <t>000  1  14  06013  10  0000  430</t>
  </si>
  <si>
    <t>000  2  02  01003  10  0000  151</t>
  </si>
  <si>
    <t>Другие вопросы в области культуры, кинематографии</t>
  </si>
  <si>
    <t>7953100</t>
  </si>
  <si>
    <t>Мулымья на 2015 год и на плановый период 2016 и 2017 годов</t>
  </si>
  <si>
    <t>2017 год</t>
  </si>
  <si>
    <t>2015г.</t>
  </si>
  <si>
    <t>2017 г.</t>
  </si>
  <si>
    <t>6000203</t>
  </si>
  <si>
    <t>6000204</t>
  </si>
  <si>
    <t>6000705</t>
  </si>
  <si>
    <t>6000240</t>
  </si>
  <si>
    <t>6000000</t>
  </si>
  <si>
    <t>6000200</t>
  </si>
  <si>
    <t>6005118</t>
  </si>
  <si>
    <t>6005930</t>
  </si>
  <si>
    <t>6005931</t>
  </si>
  <si>
    <t>6000219</t>
  </si>
  <si>
    <t>6005604</t>
  </si>
  <si>
    <t>0107461</t>
  </si>
  <si>
    <t>0508419</t>
  </si>
  <si>
    <t>0300000</t>
  </si>
  <si>
    <t>0307463</t>
  </si>
  <si>
    <t>6000352</t>
  </si>
  <si>
    <t>6005516</t>
  </si>
  <si>
    <t>6005430</t>
  </si>
  <si>
    <t>6006430</t>
  </si>
  <si>
    <t>Программа " Развитие и модернизация систем коммунальной инфраструктуры Кондинского района "</t>
  </si>
  <si>
    <t>6005436</t>
  </si>
  <si>
    <t>6006436</t>
  </si>
  <si>
    <t>6000059</t>
  </si>
  <si>
    <t>6000022</t>
  </si>
  <si>
    <t>6000004</t>
  </si>
  <si>
    <t>Программа " Развитие жилищно-коммунального комплекса и повышение энергетической эффективности в Кондинском районе на 2014-2016 годы"</t>
  </si>
  <si>
    <t>муниципального образования сельское поселение Мулымья на 2015 год и на плановый период 2016 и 2017</t>
  </si>
  <si>
    <t>Единый сельскохозяйственный налог</t>
  </si>
  <si>
    <t>000 1 05 03000 01 0000 110</t>
  </si>
  <si>
    <t>898,6</t>
  </si>
  <si>
    <t>1499,5</t>
  </si>
  <si>
    <t>6006431</t>
  </si>
  <si>
    <t>6005431</t>
  </si>
  <si>
    <t>880</t>
  </si>
  <si>
    <t>6000999</t>
  </si>
  <si>
    <t>6005471</t>
  </si>
  <si>
    <t>6006471</t>
  </si>
  <si>
    <t>Иные межбюджетные трансферты на реализацию Указов Президента Российской Федерации (средства района)</t>
  </si>
  <si>
    <t>Иные межбюджетные трансферты на реализацию Указов Президента Российской Федерации (местный бюджет)</t>
  </si>
  <si>
    <t>Наименование кода классификации доходов</t>
  </si>
  <si>
    <t>код бюджетной классификации Российской Федерации</t>
  </si>
  <si>
    <t>00010000000000000000</t>
  </si>
  <si>
    <t>6002003</t>
  </si>
  <si>
    <t>БЕЗВОЗМЕЗНЫЕ ПОСТУПЛЕНИЯ</t>
  </si>
  <si>
    <t>БЕЗВОЗМЕЗНЫЕ ПОСТУПЛЕНИЯ ОТ ДРУГИХ БЮДЖЕТОВ БЮДЖЕТНОЙ СИСТЕМЫ РОССИЙСКОЙ ФЕДЕРАЦИИ</t>
  </si>
  <si>
    <t>00020000000000000000</t>
  </si>
  <si>
    <t>00020200000000000000</t>
  </si>
  <si>
    <t>00020201001100000151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</si>
  <si>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</si>
  <si>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 xml:space="preserve">Субвенции бюджетам поселений на государственную регистрацию актов гражданского состояния </t>
  </si>
  <si>
    <t>Прочие межбюджетные трансферты, передаваемые бюджетам поселений"</t>
  </si>
  <si>
    <t>Субвенции местным бюджетам на выполнение передаваемых полномочий субъектов Российской Федерации</t>
  </si>
  <si>
    <t>00020203024100000151</t>
  </si>
  <si>
    <t>00020204999100000151</t>
  </si>
  <si>
    <t>00020203003100000151</t>
  </si>
  <si>
    <t>00020203015100000151</t>
  </si>
  <si>
    <t>1 08 04020 01 1000 110</t>
  </si>
  <si>
    <t>1 01 02000 01 0000 110</t>
  </si>
  <si>
    <t>1 05 02000 02 0000 110</t>
  </si>
  <si>
    <t>1 05 03000 01 0000 110</t>
  </si>
  <si>
    <t>2 02 00000 00 0000 000</t>
  </si>
  <si>
    <t>Безвозмездные поступления от других бюджетов бюджетной системы Российской Федерации</t>
  </si>
  <si>
    <t>Перечень главных администраторов доходов бюджета муниципального образования сельское поселение Мулымья поступающих в бюджет муниципального образования сельское поселение Мулымья, администрирование которых осуществляют органы исполнительной власти Российской Федерации</t>
  </si>
  <si>
    <t>Код главы</t>
  </si>
  <si>
    <t>Код группы, подгруппы, статьи и вида источников</t>
  </si>
  <si>
    <t>Наименование групп, подгрупп, статей, подстатей, элементов, программ (подпрограмм),кодов  экономической классификации источников внутреннего финансирования дефицита бюджета</t>
  </si>
  <si>
    <t>Распределение бюджетных асигнований по разделам и подразделам классификации расходов бюджета сельского поселения Мулымья на плановый период 2016 и 2017 годов</t>
  </si>
  <si>
    <t>Распределение бюджетных ассигнований по разделам, подразделам, целевым статьям (муниципальмым программам и непрограммным направлениям деятельности), группам и подгруппам видов расходов классификации расходов бюджета сельского поселения Мулымья плановый период 2016 и 2017 годов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</si>
  <si>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</si>
  <si>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жилищно-коммунального хозяйства
</t>
  </si>
  <si>
    <t>Пенсионное обеспечение</t>
  </si>
  <si>
    <t>Непрограммные расходы</t>
  </si>
  <si>
    <t>Улушение административной деятельности по профилактике правонарушений и преступлений, терроризма и экстримизма  на территории сельского поселения Мулымья</t>
  </si>
  <si>
    <t>Муниципальная программа</t>
  </si>
  <si>
    <t>Содействие занятости населения</t>
  </si>
  <si>
    <t>Создание условий для обеспечения качественными коммунальными услугами</t>
  </si>
  <si>
    <t>Субвенции 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 (газоснабжение)</t>
  </si>
  <si>
    <t>600</t>
  </si>
  <si>
    <t>Иные межбюджетные трансферты на капитальный ремонт (с заменой) газопроводов, систем теплоснабжения, водоснабжения и водоотведения для подготовки к осенне-зимнему периоду (бюджет    района)</t>
  </si>
  <si>
    <t>Иные межбюджетные трансферты на разработку  схем водоснабжения и водоотведения  (окружной бюджет)</t>
  </si>
  <si>
    <t>Иные межбюджетные трансферты на разработку  схем водоснабжения и водоотведения  (бюджет  района)</t>
  </si>
  <si>
    <t xml:space="preserve">Улушение административной деятельности по профилактике правонарушений </t>
  </si>
  <si>
    <t>Всего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</si>
  <si>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образованияельсое поселение Мулымья на 2016 - 2017 годы</t>
  </si>
  <si>
    <t>Приложение 11</t>
  </si>
  <si>
    <t>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 2014 – 2016 годы на период до 2020 года"</t>
  </si>
  <si>
    <t>от 30.03.2015 г. №</t>
  </si>
  <si>
    <t>от 30.03.2015г. №</t>
  </si>
  <si>
    <t xml:space="preserve"> от 30.03.2015 г. № </t>
  </si>
  <si>
    <t>6501130000000000000</t>
  </si>
  <si>
    <t>Программа «Содержание и текущий ремонт внутрипоселковых дорог сельского поселения Мулымья на 2014 год и плановый период 2015 и 2016 годов на период до 2020 года"</t>
  </si>
  <si>
    <t>Программа "Содержание и текущий ремонт внутрипоселковых дорог сельского поселения Мулымья на 2014 год и плановый период 2015 и 2016 годов на период до 2020 года"</t>
  </si>
  <si>
    <t>Муниципальная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</si>
  <si>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>муниципальная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</si>
  <si>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>муниципальнаяй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</si>
  <si>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 xml:space="preserve"> муниципальная целевая программа «Благоустройство муниципального образования сельское поселение Мулымья на 2014 год и плановый период 2015 и 2016 годов на период до 2020 года»</t>
  </si>
  <si>
    <t>Иные межбюджетные трансферты на капитальный ремонт (с заменой) газопроводов, систем теплоснабжения, водоснабжения и водоотведения для подготовки к осенне-зимнему периоду (окружной бюджет)</t>
  </si>
  <si>
    <t xml:space="preserve">Иные межбюджетные трансферты на капитальный ремонт (с заменой) газопроводов, систем теплоснабжения, водоснабжения и водоотведения для подготовки к осенне-зимнему периоду (окружной бюджет)    </t>
  </si>
  <si>
    <t>Субвенции на возмещение недополученных доходов организациям, осуществляющим реализацию электрической энергии населению  в зоне децентрализованного электроснабжения Кондинского района по социально- ориентированным тарифам</t>
  </si>
  <si>
    <t>Субвенции на возмещение недополученных доходов организациям</t>
  </si>
  <si>
    <t>Код</t>
  </si>
  <si>
    <t>Наименование групп, подгрупп, статей, подстатей, элементов,программ(подпрограмм),кодов экономической классификации источников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</si>
  <si>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</si>
  <si>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</si>
  <si>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</si>
  <si>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</si>
  <si>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Ведомственная структура расходов бюджета муниципального образования сельское поселение Мулымья на 2015 год
</t>
  </si>
  <si>
    <t>Вед</t>
  </si>
  <si>
    <t xml:space="preserve">Ведомственная структура расходов бюджета муниципального образования сельское поселение Мулымья на 2016 - 2017 годы
</t>
  </si>
  <si>
    <t>Приложение 9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</si>
  <si>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образованияельсое поселение Мулымья на 2015 год</t>
  </si>
  <si>
    <t>0207462</t>
  </si>
  <si>
    <t>0217463</t>
  </si>
  <si>
    <t>0217464</t>
  </si>
  <si>
    <t>0217465</t>
  </si>
  <si>
    <t>0227463</t>
  </si>
  <si>
    <t>0227464</t>
  </si>
  <si>
    <t>0227465</t>
  </si>
  <si>
    <t>Непрограммные средства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</si>
  <si>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</si>
  <si>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</si>
  <si>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</si>
  <si>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</si>
  <si>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</si>
  <si>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</si>
  <si>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</si>
  <si>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(досрочный завоз) </t>
  </si>
  <si>
    <t>000 01 03 00 00 05 0000 710</t>
  </si>
  <si>
    <t xml:space="preserve"> Доходная чать бюджета сельского поселения Мулымья  на  2014 год  и плановый период 2015 и 2016 годы по кодам видов доходов, подвидов доходов, классификации операций сектора государственного управления, относящихся к доходам бюджета  </t>
  </si>
  <si>
    <t>Получение бюджетных кредитов от других бюджетов бюджетной системы Российской Федерации бюджетами муниципальных районов для покрытия временных кассовых разрывов, возникающих при исполнении местных бюджетов</t>
  </si>
  <si>
    <t>к Решению Думы Кондинского района</t>
  </si>
  <si>
    <t>( тыс. руб.)</t>
  </si>
  <si>
    <t>Получение бюджетных кредитов от других бюджетов бюджетной системы Российской Федерации бюджетами муниципальных районов для покрытия расходов, связанных с ликвидацией стихийных бедствий и чрезвычайных ситуаций, иных целей, предусмотренных актами органов ис</t>
  </si>
  <si>
    <t>000 01 03 01 00 00 0000 800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</si>
  <si>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</si>
  <si>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</si>
  <si>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(досрочный завоз) 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</si>
  <si>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</si>
  <si>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для покрытия временных кассовых разрывов, возникающих при исполнении местных бюджетов</t>
  </si>
  <si>
    <t xml:space="preserve">Погашение бюджетами муниципальных районов кредитов, полученных от других бюджетов бюджетной системы Российской Федерации для покрытия расходов, связанных с ликвидацией стихийных бедствий и чрезвычайных ситуаций, иных целей, предусмотренных актами органов </t>
  </si>
  <si>
    <t>000 01 05 00 00 00 0000 000</t>
  </si>
  <si>
    <t>Изменение остатков средств на счетах по учету средств бюджета района</t>
  </si>
  <si>
    <t xml:space="preserve">000 01 05 02 01 05 0000 000 </t>
  </si>
  <si>
    <t>Прочие остатки средств бюджета района</t>
  </si>
  <si>
    <t xml:space="preserve">000 01 05 02 01 05 0000 510 </t>
  </si>
  <si>
    <t>Увеличение прочих остатков денежных средств бюджетов муниципальных районов</t>
  </si>
  <si>
    <t>000 01 06 00 00 00 0000 000</t>
  </si>
  <si>
    <t>0200000</t>
  </si>
  <si>
    <t>0227462</t>
  </si>
  <si>
    <t>0217462</t>
  </si>
  <si>
    <t>0237462</t>
  </si>
  <si>
    <t>110</t>
  </si>
  <si>
    <t xml:space="preserve">Расходы на выплаты персоналу </t>
  </si>
  <si>
    <t>300</t>
  </si>
  <si>
    <t>320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</si>
  <si>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</si>
  <si>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</si>
  <si>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6005900</t>
  </si>
  <si>
    <t xml:space="preserve">Иные источники внутреннего финансирования дефицитов бюджетов </t>
  </si>
  <si>
    <t>000 01 06 01 000 00 000 000</t>
  </si>
  <si>
    <t>Акции и иные формы  участия  в  капитале, находящиеся в государственной и муниципальной собственности</t>
  </si>
  <si>
    <t>000 01 06 01 000 05 000 630</t>
  </si>
  <si>
    <t>Средства от продажи акций и иных форм участия в капитале, находящихся в собственности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</si>
  <si>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</si>
  <si>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</si>
  <si>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</si>
  <si>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120</t>
  </si>
  <si>
    <t>100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</si>
  <si>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</si>
  <si>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</si>
  <si>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</si>
  <si>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</si>
  <si>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</si>
  <si>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</si>
  <si>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</si>
  <si>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</si>
  <si>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</si>
  <si>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</si>
  <si>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</si>
  <si>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Иные межбюджетные трансферты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– Югре на 2014-2020 годы"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</si>
  <si>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</si>
  <si>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</si>
  <si>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 (досрочный завоз)</t>
  </si>
  <si>
    <t>Возврат бюджетных кредитов, предоставленных юридическим лицам из бюджетов муниципальных районов в валюте Российской Федерации (долевое строительство)</t>
  </si>
  <si>
    <t>000 01 06 05 00 00 0000 500</t>
  </si>
  <si>
    <t>Предоставление бюджетных кредитов внутри страны в валюте Российской Федерации</t>
  </si>
  <si>
    <t xml:space="preserve"> от 26.02.2015 г. № </t>
  </si>
  <si>
    <t>от 26.02.2015 г. №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</si>
  <si>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</si>
  <si>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 (досрочный завоз)</t>
  </si>
  <si>
    <t xml:space="preserve">Изменение остатков средств на счетах по учету средств бюджета 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</si>
  <si>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</si>
  <si>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</si>
  <si>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</si>
  <si>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Иные межбюджетные трансферты</t>
  </si>
  <si>
    <t>к Решению Совета депутатов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</si>
  <si>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</si>
  <si>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</si>
  <si>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</si>
  <si>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</si>
  <si>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</si>
  <si>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</si>
  <si>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</si>
  <si>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</si>
  <si>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</si>
  <si>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</si>
  <si>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</si>
  <si>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</si>
  <si>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</si>
  <si>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</si>
  <si>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</si>
  <si>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</si>
  <si>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</si>
  <si>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</si>
  <si>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</si>
  <si>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</si>
  <si>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</si>
  <si>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</si>
  <si>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Субсидии юридическим лицам</t>
  </si>
  <si>
    <t>содержание жилья</t>
  </si>
  <si>
    <t>содержание общежитии</t>
  </si>
  <si>
    <t>вывоз ТБО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</si>
  <si>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</si>
  <si>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</si>
  <si>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</si>
  <si>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</si>
  <si>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</si>
  <si>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</si>
  <si>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</si>
  <si>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</si>
  <si>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</si>
  <si>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</si>
  <si>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</si>
  <si>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</si>
  <si>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</si>
  <si>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</si>
  <si>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</si>
  <si>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</si>
  <si>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</si>
  <si>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</si>
  <si>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</si>
  <si>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</si>
  <si>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</si>
  <si>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</si>
  <si>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0020400</t>
  </si>
  <si>
    <t>07</t>
  </si>
  <si>
    <t>03</t>
  </si>
  <si>
    <t>Жилищно-коммунальное хозяйство</t>
  </si>
  <si>
    <t>Жилищное хозяйство</t>
  </si>
  <si>
    <t>05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</si>
  <si>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</si>
  <si>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</si>
  <si>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Капитальный ремонт государственного жилищного фонда субъектов Российской Федерации и муниципального жилищного фонда</t>
  </si>
  <si>
    <t>3510500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</si>
  <si>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</si>
  <si>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Благоустройство </t>
  </si>
  <si>
    <t>08</t>
  </si>
  <si>
    <t>Приложение № 1</t>
  </si>
  <si>
    <t xml:space="preserve">В том числе за счет субвенций </t>
  </si>
  <si>
    <t>к решению Совета депутатов</t>
  </si>
  <si>
    <t>4319900</t>
  </si>
  <si>
    <t>Расходы на содержание и обеспечение деятельности бюджетных учреждений субъектов Российской Федерации и муниципальных образований, осуществляющих деятельность в области молодежной политики</t>
  </si>
  <si>
    <t>тыс. рублей</t>
  </si>
  <si>
    <t>Другие вопросы в области жилищно-коммунального хозяйства</t>
  </si>
  <si>
    <t>Приложение № 3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</si>
  <si>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</si>
  <si>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</si>
  <si>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внутреннего финансирования дефицита бюджета</t>
  </si>
  <si>
    <t>годов</t>
  </si>
  <si>
    <t>Сумма, тыс.рублей</t>
  </si>
  <si>
    <t>Всего источников внутреннего финансирования дефицита бюджета</t>
  </si>
  <si>
    <t xml:space="preserve">Сумма на год 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</si>
  <si>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</si>
  <si>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</si>
  <si>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</si>
  <si>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</si>
  <si>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</si>
  <si>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</si>
  <si>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</si>
  <si>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</si>
  <si>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от 24.04.2015 г. №</t>
  </si>
  <si>
    <t>00020705030100000180</t>
  </si>
  <si>
    <t>000  1  01  02020  01  0000  110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</si>
  <si>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</si>
  <si>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</si>
  <si>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</si>
  <si>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000  1  16 33050  10  0000  140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</si>
  <si>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</si>
  <si>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</si>
  <si>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Приложение 2</t>
  </si>
  <si>
    <t>Приложение 3</t>
  </si>
  <si>
    <t>Приложение 5</t>
  </si>
  <si>
    <t>Приложение № 6</t>
  </si>
  <si>
    <t xml:space="preserve">от 25.05.2015г. №  </t>
  </si>
  <si>
    <t>25.05.2015 г. №</t>
  </si>
  <si>
    <t xml:space="preserve">от 25.05.2015 г. № </t>
  </si>
  <si>
    <t xml:space="preserve"> от 25.05.2015 г. № </t>
  </si>
  <si>
    <t>от 25.05.2015 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</si>
</sst>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.00_р_."/>
    <numFmt numFmtId="177" formatCode="#,##0_р_.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5" borderId="7" applyNumberFormat="0" applyAlignment="0" applyProtection="0"/>
    <xf numFmtId="0" fontId="29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</cellStyleXfs>
  <cellXfs count="37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1" fillId="30" borderId="10" xfId="0" applyNumberFormat="1" applyFont="1" applyFill="1" applyBorder="1" applyAlignment="1" applyProtection="1">
      <alignment horizontal="left" wrapText="1"/>
      <protection/>
    </xf>
    <xf numFmtId="49" fontId="1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horizontal="left" vertical="top"/>
      <protection/>
    </xf>
    <xf numFmtId="49" fontId="1" fillId="30" borderId="10" xfId="0" applyNumberFormat="1" applyFont="1" applyFill="1" applyBorder="1" applyAlignment="1" applyProtection="1">
      <alignment horizontal="center" vertical="top"/>
      <protection/>
    </xf>
    <xf numFmtId="0" fontId="2" fillId="8" borderId="10" xfId="0" applyNumberFormat="1" applyFont="1" applyFill="1" applyBorder="1" applyAlignment="1" applyProtection="1">
      <alignment horizontal="left" vertical="top"/>
      <protection/>
    </xf>
    <xf numFmtId="0" fontId="2" fillId="31" borderId="10" xfId="0" applyNumberFormat="1" applyFont="1" applyFill="1" applyBorder="1" applyAlignment="1" applyProtection="1">
      <alignment horizontal="left" vertical="top"/>
      <protection/>
    </xf>
    <xf numFmtId="0" fontId="2" fillId="31" borderId="10" xfId="0" applyNumberFormat="1" applyFont="1" applyFill="1" applyBorder="1" applyAlignment="1" applyProtection="1">
      <alignment vertical="top"/>
      <protection/>
    </xf>
    <xf numFmtId="49" fontId="2" fillId="31" borderId="10" xfId="0" applyNumberFormat="1" applyFont="1" applyFill="1" applyBorder="1" applyAlignment="1" applyProtection="1">
      <alignment horizontal="center" vertical="top"/>
      <protection/>
    </xf>
    <xf numFmtId="49" fontId="2" fillId="31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vertical="top" wrapText="1"/>
      <protection/>
    </xf>
    <xf numFmtId="0" fontId="6" fillId="30" borderId="10" xfId="0" applyNumberFormat="1" applyFont="1" applyFill="1" applyBorder="1" applyAlignment="1" applyProtection="1">
      <alignment vertical="top"/>
      <protection/>
    </xf>
    <xf numFmtId="49" fontId="6" fillId="30" borderId="10" xfId="0" applyNumberFormat="1" applyFont="1" applyFill="1" applyBorder="1" applyAlignment="1" applyProtection="1">
      <alignment horizontal="center" vertical="top"/>
      <protection/>
    </xf>
    <xf numFmtId="0" fontId="6" fillId="3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30" borderId="10" xfId="0" applyNumberFormat="1" applyFont="1" applyFill="1" applyBorder="1" applyAlignment="1" applyProtection="1">
      <alignment horizontal="left" wrapText="1"/>
      <protection/>
    </xf>
    <xf numFmtId="0" fontId="2" fillId="31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3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wrapText="1"/>
      <protection/>
    </xf>
    <xf numFmtId="49" fontId="1" fillId="31" borderId="10" xfId="0" applyNumberFormat="1" applyFont="1" applyFill="1" applyBorder="1" applyAlignment="1" applyProtection="1">
      <alignment horizontal="center"/>
      <protection/>
    </xf>
    <xf numFmtId="49" fontId="2" fillId="31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31" borderId="10" xfId="0" applyNumberFormat="1" applyFont="1" applyFill="1" applyBorder="1" applyAlignment="1" applyProtection="1">
      <alignment horizontal="left"/>
      <protection/>
    </xf>
    <xf numFmtId="0" fontId="1" fillId="30" borderId="10" xfId="0" applyNumberFormat="1" applyFont="1" applyFill="1" applyBorder="1" applyAlignment="1" applyProtection="1">
      <alignment horizontal="left"/>
      <protection/>
    </xf>
    <xf numFmtId="0" fontId="6" fillId="3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1" borderId="10" xfId="0" applyNumberFormat="1" applyFont="1" applyFill="1" applyBorder="1" applyAlignment="1" applyProtection="1">
      <alignment wrapText="1"/>
      <protection/>
    </xf>
    <xf numFmtId="0" fontId="6" fillId="30" borderId="10" xfId="0" applyNumberFormat="1" applyFont="1" applyFill="1" applyBorder="1" applyAlignment="1" applyProtection="1">
      <alignment wrapText="1"/>
      <protection/>
    </xf>
    <xf numFmtId="0" fontId="2" fillId="31" borderId="10" xfId="0" applyNumberFormat="1" applyFont="1" applyFill="1" applyBorder="1" applyAlignment="1" applyProtection="1">
      <alignment/>
      <protection/>
    </xf>
    <xf numFmtId="0" fontId="6" fillId="30" borderId="10" xfId="0" applyNumberFormat="1" applyFont="1" applyFill="1" applyBorder="1" applyAlignment="1" applyProtection="1">
      <alignment/>
      <protection/>
    </xf>
    <xf numFmtId="0" fontId="1" fillId="3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69" fontId="2" fillId="31" borderId="10" xfId="0" applyNumberFormat="1" applyFont="1" applyFill="1" applyBorder="1" applyAlignment="1" applyProtection="1">
      <alignment horizontal="center"/>
      <protection/>
    </xf>
    <xf numFmtId="169" fontId="6" fillId="30" borderId="10" xfId="0" applyNumberFormat="1" applyFont="1" applyFill="1" applyBorder="1" applyAlignment="1" applyProtection="1">
      <alignment horizontal="center"/>
      <protection/>
    </xf>
    <xf numFmtId="169" fontId="1" fillId="30" borderId="10" xfId="0" applyNumberFormat="1" applyFont="1" applyFill="1" applyBorder="1" applyAlignment="1" applyProtection="1">
      <alignment horizontal="center"/>
      <protection/>
    </xf>
    <xf numFmtId="16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169" fontId="2" fillId="0" borderId="10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30" borderId="1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69" fontId="1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4" fontId="14" fillId="0" borderId="13" xfId="0" applyNumberFormat="1" applyFont="1" applyFill="1" applyBorder="1" applyAlignment="1" applyProtection="1">
      <alignment horizontal="center"/>
      <protection/>
    </xf>
    <xf numFmtId="174" fontId="15" fillId="0" borderId="13" xfId="0" applyNumberFormat="1" applyFont="1" applyFill="1" applyBorder="1" applyAlignment="1" applyProtection="1">
      <alignment horizontal="center"/>
      <protection/>
    </xf>
    <xf numFmtId="174" fontId="16" fillId="0" borderId="13" xfId="0" applyNumberFormat="1" applyFont="1" applyFill="1" applyBorder="1" applyAlignment="1" applyProtection="1">
      <alignment horizontal="center"/>
      <protection/>
    </xf>
    <xf numFmtId="174" fontId="4" fillId="0" borderId="13" xfId="0" applyNumberFormat="1" applyFont="1" applyFill="1" applyBorder="1" applyAlignment="1" applyProtection="1">
      <alignment horizontal="center"/>
      <protection/>
    </xf>
    <xf numFmtId="174" fontId="15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6" fillId="30" borderId="10" xfId="0" applyNumberFormat="1" applyFont="1" applyFill="1" applyBorder="1" applyAlignment="1" applyProtection="1">
      <alignment horizontal="left"/>
      <protection/>
    </xf>
    <xf numFmtId="49" fontId="3" fillId="3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9" fontId="2" fillId="8" borderId="10" xfId="0" applyNumberFormat="1" applyFont="1" applyFill="1" applyBorder="1" applyAlignment="1" applyProtection="1">
      <alignment horizontal="center" vertical="top"/>
      <protection/>
    </xf>
    <xf numFmtId="169" fontId="2" fillId="31" borderId="10" xfId="0" applyNumberFormat="1" applyFont="1" applyFill="1" applyBorder="1" applyAlignment="1" applyProtection="1">
      <alignment horizontal="center" vertical="top"/>
      <protection/>
    </xf>
    <xf numFmtId="169" fontId="1" fillId="30" borderId="10" xfId="0" applyNumberFormat="1" applyFont="1" applyFill="1" applyBorder="1" applyAlignment="1" applyProtection="1">
      <alignment horizontal="center" vertical="top"/>
      <protection/>
    </xf>
    <xf numFmtId="169" fontId="6" fillId="30" borderId="10" xfId="0" applyNumberFormat="1" applyFont="1" applyFill="1" applyBorder="1" applyAlignment="1" applyProtection="1">
      <alignment horizontal="center" vertical="top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169" fontId="3" fillId="30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1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top" wrapText="1" shrinkToFi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" fillId="8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6" fillId="30" borderId="10" xfId="0" applyNumberFormat="1" applyFont="1" applyFill="1" applyBorder="1" applyAlignment="1" applyProtection="1">
      <alignment horizontal="center" wrapText="1"/>
      <protection/>
    </xf>
    <xf numFmtId="0" fontId="1" fillId="30" borderId="10" xfId="0" applyNumberFormat="1" applyFont="1" applyFill="1" applyBorder="1" applyAlignment="1" applyProtection="1">
      <alignment horizontal="center" wrapText="1"/>
      <protection/>
    </xf>
    <xf numFmtId="0" fontId="1" fillId="3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center" vertical="top" wrapText="1"/>
      <protection/>
    </xf>
    <xf numFmtId="0" fontId="6" fillId="3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31" borderId="10" xfId="0" applyNumberFormat="1" applyFont="1" applyFill="1" applyBorder="1" applyAlignment="1" applyProtection="1">
      <alignment horizontal="center"/>
      <protection/>
    </xf>
    <xf numFmtId="175" fontId="6" fillId="30" borderId="10" xfId="0" applyNumberFormat="1" applyFont="1" applyFill="1" applyBorder="1" applyAlignment="1" applyProtection="1">
      <alignment horizontal="center"/>
      <protection/>
    </xf>
    <xf numFmtId="175" fontId="1" fillId="30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2" fillId="30" borderId="10" xfId="0" applyNumberFormat="1" applyFont="1" applyFill="1" applyBorder="1" applyAlignment="1" applyProtection="1">
      <alignment horizontal="center"/>
      <protection/>
    </xf>
    <xf numFmtId="175" fontId="2" fillId="3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30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left"/>
      <protection/>
    </xf>
    <xf numFmtId="175" fontId="1" fillId="30" borderId="10" xfId="0" applyNumberFormat="1" applyFont="1" applyFill="1" applyBorder="1" applyAlignment="1" applyProtection="1">
      <alignment horizontal="left"/>
      <protection/>
    </xf>
    <xf numFmtId="169" fontId="1" fillId="32" borderId="10" xfId="0" applyNumberFormat="1" applyFont="1" applyFill="1" applyBorder="1" applyAlignment="1" applyProtection="1">
      <alignment horizontal="center" vertical="top"/>
      <protection/>
    </xf>
    <xf numFmtId="175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75" fontId="0" fillId="0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2" fontId="1" fillId="30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69" fontId="1" fillId="33" borderId="10" xfId="0" applyNumberFormat="1" applyFont="1" applyFill="1" applyBorder="1" applyAlignment="1" applyProtection="1">
      <alignment horizontal="center"/>
      <protection/>
    </xf>
    <xf numFmtId="169" fontId="1" fillId="33" borderId="10" xfId="0" applyNumberFormat="1" applyFont="1" applyFill="1" applyBorder="1" applyAlignment="1" applyProtection="1">
      <alignment horizontal="center" vertical="top"/>
      <protection/>
    </xf>
    <xf numFmtId="174" fontId="4" fillId="33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9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169" fontId="1" fillId="34" borderId="10" xfId="0" applyNumberFormat="1" applyFont="1" applyFill="1" applyBorder="1" applyAlignment="1" applyProtection="1">
      <alignment horizontal="center" vertical="top"/>
      <protection/>
    </xf>
    <xf numFmtId="49" fontId="6" fillId="30" borderId="10" xfId="0" applyNumberFormat="1" applyFont="1" applyFill="1" applyBorder="1" applyAlignment="1" applyProtection="1">
      <alignment horizontal="center" vertical="top" wrapText="1"/>
      <protection/>
    </xf>
    <xf numFmtId="49" fontId="1" fillId="30" borderId="10" xfId="0" applyNumberFormat="1" applyFont="1" applyFill="1" applyBorder="1" applyAlignment="1" applyProtection="1">
      <alignment horizontal="center" vertical="top" wrapText="1"/>
      <protection/>
    </xf>
    <xf numFmtId="169" fontId="1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 applyProtection="1">
      <alignment horizontal="center" vertical="top"/>
      <protection/>
    </xf>
    <xf numFmtId="0" fontId="2" fillId="30" borderId="10" xfId="0" applyNumberFormat="1" applyFont="1" applyFill="1" applyBorder="1" applyAlignment="1" applyProtection="1">
      <alignment vertical="top" wrapText="1"/>
      <protection/>
    </xf>
    <xf numFmtId="49" fontId="2" fillId="30" borderId="10" xfId="0" applyNumberFormat="1" applyFont="1" applyFill="1" applyBorder="1" applyAlignment="1" applyProtection="1">
      <alignment horizontal="center" vertical="top"/>
      <protection/>
    </xf>
    <xf numFmtId="177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4" fontId="30" fillId="0" borderId="10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vertical="justify"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justify" wrapText="1"/>
    </xf>
    <xf numFmtId="0" fontId="23" fillId="0" borderId="10" xfId="0" applyFont="1" applyFill="1" applyBorder="1" applyAlignment="1">
      <alignment horizontal="center" wrapText="1"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34" borderId="17" xfId="0" applyNumberFormat="1" applyFont="1" applyFill="1" applyBorder="1" applyAlignment="1" applyProtection="1">
      <alignment wrapText="1"/>
      <protection/>
    </xf>
    <xf numFmtId="0" fontId="1" fillId="34" borderId="17" xfId="0" applyNumberFormat="1" applyFont="1" applyFill="1" applyBorder="1" applyAlignment="1" applyProtection="1">
      <alignment/>
      <protection/>
    </xf>
    <xf numFmtId="0" fontId="1" fillId="30" borderId="0" xfId="0" applyNumberFormat="1" applyFont="1" applyFill="1" applyBorder="1" applyAlignment="1" applyProtection="1">
      <alignment vertical="top" wrapText="1"/>
      <protection/>
    </xf>
    <xf numFmtId="0" fontId="1" fillId="30" borderId="0" xfId="0" applyNumberFormat="1" applyFont="1" applyFill="1" applyBorder="1" applyAlignment="1" applyProtection="1">
      <alignment vertical="top"/>
      <protection/>
    </xf>
    <xf numFmtId="0" fontId="1" fillId="34" borderId="18" xfId="0" applyNumberFormat="1" applyFont="1" applyFill="1" applyBorder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vertical="top"/>
      <protection/>
    </xf>
    <xf numFmtId="49" fontId="1" fillId="30" borderId="14" xfId="0" applyNumberFormat="1" applyFont="1" applyFill="1" applyBorder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vertical="top"/>
      <protection/>
    </xf>
    <xf numFmtId="0" fontId="1" fillId="30" borderId="14" xfId="0" applyNumberFormat="1" applyFont="1" applyFill="1" applyBorder="1" applyAlignment="1" applyProtection="1">
      <alignment vertical="top" wrapText="1"/>
      <protection/>
    </xf>
    <xf numFmtId="0" fontId="1" fillId="34" borderId="18" xfId="0" applyNumberFormat="1" applyFont="1" applyFill="1" applyBorder="1" applyAlignment="1" applyProtection="1">
      <alignment wrapText="1"/>
      <protection/>
    </xf>
    <xf numFmtId="175" fontId="1" fillId="30" borderId="10" xfId="0" applyNumberFormat="1" applyFont="1" applyFill="1" applyBorder="1" applyAlignment="1" applyProtection="1">
      <alignment horizontal="left" wrapText="1"/>
      <protection/>
    </xf>
    <xf numFmtId="175" fontId="1" fillId="0" borderId="10" xfId="0" applyNumberFormat="1" applyFont="1" applyFill="1" applyBorder="1" applyAlignment="1" applyProtection="1">
      <alignment horizontal="left" wrapText="1"/>
      <protection/>
    </xf>
    <xf numFmtId="49" fontId="1" fillId="30" borderId="10" xfId="0" applyNumberFormat="1" applyFont="1" applyFill="1" applyBorder="1" applyAlignment="1" applyProtection="1">
      <alignment horizontal="center" wrapText="1"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0" fontId="31" fillId="0" borderId="0" xfId="52" applyNumberFormat="1" applyFont="1" applyFill="1" applyBorder="1" applyAlignment="1" applyProtection="1">
      <alignment/>
      <protection hidden="1"/>
    </xf>
    <xf numFmtId="0" fontId="31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2" applyFont="1" applyFill="1" applyBorder="1" applyAlignment="1">
      <alignment horizontal="right"/>
      <protection/>
    </xf>
    <xf numFmtId="0" fontId="8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2" applyFont="1" applyFill="1">
      <alignment/>
      <protection/>
    </xf>
    <xf numFmtId="0" fontId="8" fillId="0" borderId="0" xfId="51" applyFont="1" applyFill="1" applyBorder="1" applyAlignment="1" applyProtection="1">
      <alignment horizontal="right"/>
      <protection hidden="1"/>
    </xf>
    <xf numFmtId="175" fontId="0" fillId="0" borderId="0" xfId="0" applyNumberFormat="1" applyFont="1" applyFill="1" applyBorder="1" applyAlignment="1" applyProtection="1">
      <alignment vertical="top"/>
      <protection/>
    </xf>
    <xf numFmtId="0" fontId="34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30" borderId="10" xfId="0" applyNumberFormat="1" applyFont="1" applyFill="1" applyBorder="1" applyAlignment="1" applyProtection="1">
      <alignment horizontal="left"/>
      <protection/>
    </xf>
    <xf numFmtId="0" fontId="2" fillId="8" borderId="10" xfId="0" applyNumberFormat="1" applyFont="1" applyFill="1" applyBorder="1" applyAlignment="1" applyProtection="1">
      <alignment horizontal="left" wrapText="1"/>
      <protection/>
    </xf>
    <xf numFmtId="0" fontId="1" fillId="34" borderId="13" xfId="0" applyNumberFormat="1" applyFont="1" applyFill="1" applyBorder="1" applyAlignment="1" applyProtection="1">
      <alignment vertical="top" wrapText="1"/>
      <protection/>
    </xf>
    <xf numFmtId="0" fontId="1" fillId="31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center"/>
      <protection/>
    </xf>
    <xf numFmtId="0" fontId="2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34" borderId="21" xfId="0" applyNumberFormat="1" applyFont="1" applyFill="1" applyBorder="1" applyAlignment="1" applyProtection="1">
      <alignment wrapText="1"/>
      <protection/>
    </xf>
    <xf numFmtId="0" fontId="1" fillId="34" borderId="22" xfId="0" applyNumberFormat="1" applyFont="1" applyFill="1" applyBorder="1" applyAlignment="1" applyProtection="1">
      <alignment wrapText="1"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34" borderId="23" xfId="0" applyNumberFormat="1" applyFont="1" applyFill="1" applyBorder="1" applyAlignment="1" applyProtection="1">
      <alignment vertical="top"/>
      <protection/>
    </xf>
    <xf numFmtId="0" fontId="2" fillId="31" borderId="10" xfId="0" applyNumberFormat="1" applyFont="1" applyFill="1" applyBorder="1" applyAlignment="1" applyProtection="1">
      <alignment horizontal="center" wrapText="1"/>
      <protection/>
    </xf>
    <xf numFmtId="177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8" fillId="33" borderId="0" xfId="51" applyFont="1" applyFill="1" applyProtection="1">
      <alignment/>
      <protection hidden="1"/>
    </xf>
    <xf numFmtId="0" fontId="8" fillId="33" borderId="0" xfId="51" applyFont="1" applyFill="1" applyAlignment="1" applyProtection="1">
      <alignment/>
      <protection hidden="1"/>
    </xf>
    <xf numFmtId="174" fontId="8" fillId="33" borderId="0" xfId="51" applyNumberFormat="1" applyFont="1" applyFill="1" applyAlignment="1" applyProtection="1">
      <alignment horizontal="right"/>
      <protection hidden="1"/>
    </xf>
    <xf numFmtId="0" fontId="35" fillId="33" borderId="0" xfId="0" applyFont="1" applyFill="1" applyAlignment="1">
      <alignment horizontal="center" wrapText="1"/>
    </xf>
    <xf numFmtId="0" fontId="8" fillId="33" borderId="0" xfId="51" applyFont="1" applyFill="1" applyAlignment="1" applyProtection="1">
      <alignment horizontal="left"/>
      <protection hidden="1"/>
    </xf>
    <xf numFmtId="0" fontId="33" fillId="33" borderId="0" xfId="0" applyFont="1" applyFill="1" applyAlignment="1">
      <alignment/>
    </xf>
    <xf numFmtId="174" fontId="36" fillId="33" borderId="0" xfId="51" applyNumberFormat="1" applyFont="1" applyFill="1" applyAlignment="1">
      <alignment/>
      <protection/>
    </xf>
    <xf numFmtId="0" fontId="32" fillId="33" borderId="0" xfId="51" applyNumberFormat="1" applyFont="1" applyFill="1" applyBorder="1" applyAlignment="1" applyProtection="1">
      <alignment horizontal="center" wrapText="1"/>
      <protection hidden="1"/>
    </xf>
    <xf numFmtId="0" fontId="33" fillId="33" borderId="0" xfId="0" applyFont="1" applyFill="1" applyBorder="1" applyAlignment="1">
      <alignment wrapText="1"/>
    </xf>
    <xf numFmtId="174" fontId="33" fillId="33" borderId="0" xfId="0" applyNumberFormat="1" applyFont="1" applyFill="1" applyBorder="1" applyAlignment="1">
      <alignment wrapText="1"/>
    </xf>
    <xf numFmtId="0" fontId="37" fillId="33" borderId="24" xfId="51" applyNumberFormat="1" applyFont="1" applyFill="1" applyBorder="1" applyAlignment="1" applyProtection="1">
      <alignment horizontal="centerContinuous" vertical="center"/>
      <protection hidden="1"/>
    </xf>
    <xf numFmtId="0" fontId="37" fillId="33" borderId="19" xfId="51" applyNumberFormat="1" applyFont="1" applyFill="1" applyBorder="1" applyAlignment="1" applyProtection="1">
      <alignment horizontal="center" vertical="center" wrapText="1"/>
      <protection hidden="1"/>
    </xf>
    <xf numFmtId="174" fontId="32" fillId="33" borderId="25" xfId="51" applyNumberFormat="1" applyFont="1" applyFill="1" applyBorder="1" applyAlignment="1" applyProtection="1">
      <alignment vertical="center" wrapText="1"/>
      <protection hidden="1"/>
    </xf>
    <xf numFmtId="0" fontId="36" fillId="33" borderId="26" xfId="51" applyNumberFormat="1" applyFont="1" applyFill="1" applyBorder="1" applyAlignment="1" applyProtection="1">
      <alignment horizontal="center" vertical="center"/>
      <protection hidden="1"/>
    </xf>
    <xf numFmtId="0" fontId="36" fillId="33" borderId="27" xfId="51" applyNumberFormat="1" applyFont="1" applyFill="1" applyBorder="1" applyAlignment="1" applyProtection="1">
      <alignment horizontal="center" vertical="center" wrapText="1"/>
      <protection hidden="1"/>
    </xf>
    <xf numFmtId="49" fontId="36" fillId="33" borderId="28" xfId="51" applyNumberFormat="1" applyFont="1" applyFill="1" applyBorder="1" applyAlignment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horizontal="left" vertical="center" wrapText="1"/>
      <protection/>
    </xf>
    <xf numFmtId="49" fontId="1" fillId="30" borderId="10" xfId="0" applyNumberFormat="1" applyFont="1" applyFill="1" applyBorder="1" applyAlignment="1" applyProtection="1">
      <alignment horizontal="center" vertical="center"/>
      <protection/>
    </xf>
    <xf numFmtId="0" fontId="1" fillId="3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0" borderId="10" xfId="0" applyNumberFormat="1" applyFont="1" applyFill="1" applyBorder="1" applyAlignment="1" applyProtection="1">
      <alignment vertical="center" wrapText="1"/>
      <protection/>
    </xf>
    <xf numFmtId="0" fontId="1" fillId="30" borderId="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175" fontId="1" fillId="30" borderId="10" xfId="0" applyNumberFormat="1" applyFont="1" applyFill="1" applyBorder="1" applyAlignment="1" applyProtection="1">
      <alignment horizontal="center" vertical="center"/>
      <protection/>
    </xf>
    <xf numFmtId="175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3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174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0" borderId="10" xfId="0" applyNumberFormat="1" applyFont="1" applyFill="1" applyBorder="1" applyAlignment="1" applyProtection="1">
      <alignment horizontal="left" vertical="center"/>
      <protection/>
    </xf>
    <xf numFmtId="49" fontId="6" fillId="30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175" fontId="1" fillId="33" borderId="10" xfId="0" applyNumberFormat="1" applyFont="1" applyFill="1" applyBorder="1" applyAlignment="1" applyProtection="1">
      <alignment horizontal="center" vertical="center"/>
      <protection/>
    </xf>
    <xf numFmtId="49" fontId="3" fillId="3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30" borderId="10" xfId="0" applyNumberFormat="1" applyFont="1" applyFill="1" applyBorder="1" applyAlignment="1" applyProtection="1">
      <alignment horizontal="center" vertical="center"/>
      <protection/>
    </xf>
    <xf numFmtId="0" fontId="1" fillId="3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NumberFormat="1" applyFont="1" applyFill="1" applyBorder="1" applyAlignment="1" applyProtection="1">
      <alignment horizontal="left" vertical="center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175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169" fontId="1" fillId="30" borderId="10" xfId="0" applyNumberFormat="1" applyFont="1" applyFill="1" applyBorder="1" applyAlignment="1" applyProtection="1">
      <alignment horizontal="center" vertical="center"/>
      <protection/>
    </xf>
    <xf numFmtId="0" fontId="36" fillId="33" borderId="29" xfId="51" applyNumberFormat="1" applyFont="1" applyFill="1" applyBorder="1" applyAlignment="1" applyProtection="1">
      <alignment horizontal="center" vertical="center"/>
      <protection hidden="1"/>
    </xf>
    <xf numFmtId="0" fontId="36" fillId="33" borderId="30" xfId="51" applyNumberFormat="1" applyFont="1" applyFill="1" applyBorder="1" applyAlignment="1" applyProtection="1">
      <alignment horizontal="center" vertical="center" wrapText="1"/>
      <protection hidden="1"/>
    </xf>
    <xf numFmtId="49" fontId="36" fillId="33" borderId="31" xfId="51" applyNumberFormat="1" applyFont="1" applyFill="1" applyBorder="1" applyAlignment="1">
      <alignment horizontal="center" vertical="center"/>
      <protection/>
    </xf>
    <xf numFmtId="0" fontId="37" fillId="33" borderId="32" xfId="51" applyNumberFormat="1" applyFont="1" applyFill="1" applyBorder="1" applyAlignment="1" applyProtection="1">
      <alignment horizontal="centerContinuous" vertical="center"/>
      <protection hidden="1"/>
    </xf>
    <xf numFmtId="0" fontId="37" fillId="33" borderId="33" xfId="51" applyNumberFormat="1" applyFont="1" applyFill="1" applyBorder="1" applyAlignment="1" applyProtection="1">
      <alignment horizontal="center" vertical="center" wrapText="1"/>
      <protection hidden="1"/>
    </xf>
    <xf numFmtId="3" fontId="32" fillId="33" borderId="34" xfId="51" applyNumberFormat="1" applyFont="1" applyFill="1" applyBorder="1" applyAlignment="1" applyProtection="1">
      <alignment vertical="center" wrapText="1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74" fontId="2" fillId="0" borderId="10" xfId="0" applyNumberFormat="1" applyFont="1" applyFill="1" applyBorder="1" applyAlignment="1" applyProtection="1">
      <alignment vertical="top"/>
      <protection/>
    </xf>
    <xf numFmtId="174" fontId="1" fillId="35" borderId="10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2" fillId="0" borderId="10" xfId="0" applyNumberFormat="1" applyFont="1" applyFill="1" applyBorder="1" applyAlignment="1" applyProtection="1">
      <alignment vertical="top"/>
      <protection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174" fontId="1" fillId="3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7" fillId="36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horizontal="justify" wrapText="1"/>
      <protection/>
    </xf>
    <xf numFmtId="0" fontId="4" fillId="0" borderId="36" xfId="0" applyNumberFormat="1" applyFont="1" applyFill="1" applyBorder="1" applyAlignment="1" applyProtection="1">
      <alignment horizontal="justify" wrapText="1"/>
      <protection/>
    </xf>
    <xf numFmtId="0" fontId="4" fillId="0" borderId="12" xfId="0" applyNumberFormat="1" applyFont="1" applyFill="1" applyBorder="1" applyAlignment="1" applyProtection="1">
      <alignment horizontal="justify" wrapText="1"/>
      <protection/>
    </xf>
    <xf numFmtId="0" fontId="16" fillId="0" borderId="21" xfId="0" applyNumberFormat="1" applyFont="1" applyFill="1" applyBorder="1" applyAlignment="1" applyProtection="1">
      <alignment horizontal="justify" wrapText="1"/>
      <protection/>
    </xf>
    <xf numFmtId="0" fontId="16" fillId="0" borderId="36" xfId="0" applyNumberFormat="1" applyFont="1" applyFill="1" applyBorder="1" applyAlignment="1" applyProtection="1">
      <alignment horizontal="justify" wrapText="1"/>
      <protection/>
    </xf>
    <xf numFmtId="0" fontId="16" fillId="0" borderId="12" xfId="0" applyNumberFormat="1" applyFont="1" applyFill="1" applyBorder="1" applyAlignment="1" applyProtection="1">
      <alignment horizontal="justify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36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justify" wrapText="1"/>
      <protection/>
    </xf>
    <xf numFmtId="0" fontId="14" fillId="0" borderId="36" xfId="0" applyNumberFormat="1" applyFont="1" applyFill="1" applyBorder="1" applyAlignment="1" applyProtection="1">
      <alignment horizontal="justify" wrapText="1"/>
      <protection/>
    </xf>
    <xf numFmtId="0" fontId="14" fillId="0" borderId="12" xfId="0" applyNumberFormat="1" applyFont="1" applyFill="1" applyBorder="1" applyAlignment="1" applyProtection="1">
      <alignment horizontal="justify" wrapText="1"/>
      <protection/>
    </xf>
    <xf numFmtId="0" fontId="14" fillId="0" borderId="21" xfId="0" applyNumberFormat="1" applyFont="1" applyFill="1" applyBorder="1" applyAlignment="1" applyProtection="1">
      <alignment horizontal="justify" vertical="top" wrapText="1"/>
      <protection/>
    </xf>
    <xf numFmtId="0" fontId="14" fillId="0" borderId="36" xfId="0" applyNumberFormat="1" applyFont="1" applyFill="1" applyBorder="1" applyAlignment="1" applyProtection="1">
      <alignment horizontal="justify" vertical="top" wrapText="1"/>
      <protection/>
    </xf>
    <xf numFmtId="0" fontId="14" fillId="0" borderId="12" xfId="0" applyNumberFormat="1" applyFont="1" applyFill="1" applyBorder="1" applyAlignment="1" applyProtection="1">
      <alignment horizontal="justify" vertical="top" wrapText="1"/>
      <protection/>
    </xf>
    <xf numFmtId="0" fontId="15" fillId="0" borderId="21" xfId="0" applyNumberFormat="1" applyFont="1" applyFill="1" applyBorder="1" applyAlignment="1" applyProtection="1">
      <alignment horizontal="justify" wrapText="1"/>
      <protection/>
    </xf>
    <xf numFmtId="0" fontId="15" fillId="0" borderId="36" xfId="0" applyNumberFormat="1" applyFont="1" applyFill="1" applyBorder="1" applyAlignment="1" applyProtection="1">
      <alignment horizontal="justify" wrapText="1"/>
      <protection/>
    </xf>
    <xf numFmtId="0" fontId="15" fillId="0" borderId="12" xfId="0" applyNumberFormat="1" applyFont="1" applyFill="1" applyBorder="1" applyAlignment="1" applyProtection="1">
      <alignment horizontal="justify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36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52" applyNumberFormat="1" applyFont="1" applyFill="1" applyBorder="1" applyAlignment="1" applyProtection="1">
      <alignment horizontal="center" wrapText="1"/>
      <protection hidden="1"/>
    </xf>
    <xf numFmtId="0" fontId="33" fillId="0" borderId="0" xfId="0" applyFont="1" applyFill="1" applyAlignment="1">
      <alignment wrapText="1"/>
    </xf>
    <xf numFmtId="0" fontId="33" fillId="0" borderId="0" xfId="52" applyNumberFormat="1" applyFont="1" applyFill="1" applyBorder="1" applyAlignment="1" applyProtection="1">
      <alignment horizontal="right"/>
      <protection hidden="1"/>
    </xf>
    <xf numFmtId="0" fontId="8" fillId="0" borderId="0" xfId="51" applyFont="1" applyFill="1" applyBorder="1" applyAlignment="1" applyProtection="1">
      <alignment horizontal="left"/>
      <protection hidden="1"/>
    </xf>
    <xf numFmtId="0" fontId="32" fillId="33" borderId="0" xfId="51" applyNumberFormat="1" applyFont="1" applyFill="1" applyBorder="1" applyAlignment="1" applyProtection="1">
      <alignment horizontal="center" wrapText="1"/>
      <protection hidden="1"/>
    </xf>
    <xf numFmtId="0" fontId="33" fillId="33" borderId="0" xfId="0" applyFont="1" applyFill="1" applyBorder="1" applyAlignment="1">
      <alignment wrapText="1"/>
    </xf>
    <xf numFmtId="174" fontId="8" fillId="33" borderId="0" xfId="51" applyNumberFormat="1" applyFont="1" applyFill="1" applyAlignment="1" applyProtection="1">
      <alignment horizontal="left"/>
      <protection hidden="1"/>
    </xf>
    <xf numFmtId="0" fontId="18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justify" wrapText="1"/>
    </xf>
    <xf numFmtId="49" fontId="0" fillId="0" borderId="10" xfId="0" applyNumberFormat="1" applyBorder="1" applyAlignment="1">
      <alignment horizontal="center" wrapText="1"/>
    </xf>
    <xf numFmtId="0" fontId="18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center" vertical="justify" wrapText="1"/>
    </xf>
    <xf numFmtId="0" fontId="18" fillId="0" borderId="10" xfId="0" applyFont="1" applyFill="1" applyBorder="1" applyAlignment="1">
      <alignment horizontal="center" wrapText="1"/>
    </xf>
    <xf numFmtId="0" fontId="15" fillId="0" borderId="23" xfId="0" applyNumberFormat="1" applyFont="1" applyFill="1" applyBorder="1" applyAlignment="1" applyProtection="1">
      <alignment horizontal="center"/>
      <protection/>
    </xf>
    <xf numFmtId="174" fontId="4" fillId="0" borderId="37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174" fontId="15" fillId="0" borderId="18" xfId="0" applyNumberFormat="1" applyFont="1" applyFill="1" applyBorder="1" applyAlignment="1" applyProtection="1">
      <alignment horizontal="center"/>
      <protection/>
    </xf>
    <xf numFmtId="174" fontId="4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8;&#1072;&#1073;&#1086;&#1090;&#1072;\&#1073;&#1102;&#1076;&#1078;&#1077;&#1090;%20&#1084;&#1086;&#1081;\Documents%20and%20Settings\Admin\&#1056;&#1072;&#1073;&#1086;&#1095;&#1080;&#1081;%20&#1089;&#1090;&#1086;&#1083;\&#1044;&#1091;&#1084;&#1072;\2012\&#1086;&#1082;&#1090;&#1103;&#1073;&#1088;&#1100;\&#1088;&#1077;&#1096;.%2053%20&#1086;&#1090;%2021.09.2012%20&#1073;&#1102;&#1076;&#1078;&#1077;&#1090;%202012-2014%20&#1080;&#1079;&#1084;&#1077;&#1085;&#1077;&#1085;&#1080;&#1103;\&#1041;&#1102;&#1076;&#1078;&#1077;&#1090;%202012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iseeva\&#1086;&#1073;&#1084;&#1077;&#1085;&#1082;&#1072;\&#1070;&#1088;&#1080;&#1089;&#1090;\&#1053;&#1055;&#1040;\&#1056;&#1077;&#1096;&#1077;&#1085;&#1080;&#1103;\&#1088;&#1077;&#1096;&#1077;&#1085;&#1080;&#1103;%20&#1089;&#1086;&#1074;&#1077;&#1090;&#1072;%20%202013\&#1088;&#1077;&#1096;&#1077;&#1085;&#1080;&#1077;%2030.08.2013\&#1073;&#1102;&#1076;&#1078;&#1077;&#1090;%20296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"/>
      <sheetName val="прил.5"/>
    </sheetNames>
    <sheetDataSet>
      <sheetData sheetId="2"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116">
          <cell r="D116">
            <v>0</v>
          </cell>
        </row>
      </sheetData>
      <sheetData sheetId="3">
        <row r="27">
          <cell r="A27" t="str">
            <v>Межбюджетные трансферты бюджетам муниципальных районов из бюджетов поселений </v>
          </cell>
        </row>
        <row r="28">
          <cell r="A28" t="str">
            <v>Межбюджетные трансферты</v>
          </cell>
        </row>
        <row r="29">
          <cell r="A29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    </cell>
        </row>
        <row r="30">
          <cell r="A30" t="str">
            <v>Иные межбюджетные трансферты</v>
          </cell>
        </row>
        <row r="46">
          <cell r="A46" t="str">
            <v>Фонд оплаты труда и страховые взносы</v>
          </cell>
        </row>
        <row r="47">
          <cell r="A47" t="str">
            <v>Иные выплаты персоналу, за исключением фонда оплаты труда</v>
          </cell>
        </row>
        <row r="48">
          <cell r="A48" t="str">
            <v>Прочая закупка товаров, работ и услуг для государственных нужд</v>
          </cell>
        </row>
        <row r="49">
          <cell r="A49" t="str">
            <v>Национальная безопасность и правоохранительная деятельность</v>
          </cell>
        </row>
        <row r="52">
          <cell r="A52" t="str">
            <v>Государственная регистрация актов гражданского состояния (федеральный бюджет)</v>
          </cell>
        </row>
        <row r="53">
          <cell r="A53" t="str">
            <v>Фонд оплаты труда и страховые взносы</v>
          </cell>
        </row>
        <row r="55">
          <cell r="A55" t="str">
            <v>Прочая закупка товаров, работ и услуг для государственных нужд</v>
          </cell>
        </row>
        <row r="56">
          <cell r="A56" t="str">
            <v>Государственная регистрация актов гражданского состояния (окружной бюджет)</v>
          </cell>
        </row>
        <row r="58">
          <cell r="A58" t="str">
            <v>Прочая закупка товаров, работ и услуг для государственных нужд</v>
          </cell>
        </row>
        <row r="61">
          <cell r="A61" t="str">
    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    </cell>
        </row>
        <row r="62">
          <cell r="A62" t="str">
            <v>Прочая закупка товаров, работ и услуг для государственных нужд</v>
          </cell>
        </row>
        <row r="65">
          <cell r="A65" t="str">
            <v>Прочая закупка товаров, работ и услуг для государственных нужд</v>
          </cell>
        </row>
        <row r="67">
          <cell r="A67" t="str">
            <v>Общеэкономические вопросы</v>
          </cell>
          <cell r="B67" t="str">
            <v>04</v>
          </cell>
          <cell r="C67" t="str">
            <v>01</v>
          </cell>
        </row>
        <row r="68">
          <cell r="A68" t="str">
            <v>Региональные целевые программы</v>
          </cell>
          <cell r="B68" t="str">
            <v>04</v>
          </cell>
          <cell r="C68" t="str">
            <v>01</v>
          </cell>
        </row>
        <row r="69">
          <cell r="A69" t="str">
            <v>Программа "Содействие занятости населения"</v>
          </cell>
          <cell r="B69" t="str">
            <v>04</v>
          </cell>
          <cell r="C69" t="str">
            <v>01</v>
          </cell>
        </row>
        <row r="70">
          <cell r="A70" t="str">
            <v>Прочая закупка товаров, работ и услуг для государственных нужд</v>
          </cell>
          <cell r="B70" t="str">
            <v>04</v>
          </cell>
          <cell r="C70" t="str">
            <v>01</v>
          </cell>
        </row>
        <row r="71">
          <cell r="A71" t="str">
            <v>Дорожное хозяйство (дорожные фонды)</v>
          </cell>
        </row>
        <row r="72">
          <cell r="A72" t="str">
            <v>Дорожное хозяйство</v>
          </cell>
        </row>
        <row r="73">
          <cell r="A73" t="str">
            <v>Содержание и управление дорожным хозяйством</v>
          </cell>
        </row>
        <row r="74">
          <cell r="A74" t="str">
            <v>Капитальный ремонт, ремонт и содержание автомобильных дорог общего пользования федерального значения</v>
          </cell>
        </row>
        <row r="75">
          <cell r="A75" t="str">
            <v>Прочая закупка товаров, работ и услуг для государственных нужд</v>
          </cell>
        </row>
        <row r="76">
          <cell r="A76" t="str">
            <v>Региональные целевые программы</v>
          </cell>
        </row>
        <row r="77">
          <cell r="A77" t="str">
    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    </cell>
        </row>
        <row r="78">
          <cell r="A78" t="str">
            <v>Подпрограмма «Автомобильные дороги»</v>
          </cell>
        </row>
        <row r="79">
          <cell r="A79" t="str">
            <v>Прочая закупка товаров, работ и услуг для государственных нужд</v>
          </cell>
        </row>
        <row r="80">
          <cell r="A80" t="str">
            <v>Целевые программы муниципальных образований</v>
          </cell>
          <cell r="B80" t="str">
            <v>04</v>
          </cell>
          <cell r="C80" t="str">
            <v>09</v>
          </cell>
        </row>
        <row r="81">
          <cell r="A81" t="str">
            <v>Программа " Развитие транспортной системы Кондинского района на 2011-2013 годы</v>
          </cell>
          <cell r="B81" t="str">
            <v>04</v>
          </cell>
          <cell r="C81" t="str">
            <v>09</v>
          </cell>
        </row>
        <row r="82">
          <cell r="A82" t="str">
            <v>Подпрограмма «Автомобильные дороги»</v>
          </cell>
          <cell r="B82" t="str">
            <v>04</v>
          </cell>
          <cell r="C82" t="str">
            <v>09</v>
          </cell>
        </row>
        <row r="83">
          <cell r="A83" t="str">
            <v>Прочая закупка товаров, работ и услуг для государственных нужд</v>
          </cell>
          <cell r="B83" t="str">
            <v>04</v>
          </cell>
          <cell r="C83" t="str">
            <v>09</v>
          </cell>
        </row>
        <row r="92">
          <cell r="A92" t="str">
            <v>Целевые программы муниципальных образований</v>
          </cell>
        </row>
        <row r="93">
          <cell r="A93" t="str">
            <v>Программа " Энергосбережение и повышение энергетической эффективности в Кондинском районе на 2011-2015 годы и на перспективу до 2020 года</v>
          </cell>
        </row>
        <row r="94">
          <cell r="A94" t="str">
            <v>Прочая закупка товаров, работ и услуг для государственных нужд</v>
          </cell>
        </row>
        <row r="108">
          <cell r="A108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1">
          <cell r="A111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4">
          <cell r="A114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9">
          <cell r="A119" t="str">
            <v>Региональные целевые программы</v>
          </cell>
        </row>
        <row r="120">
          <cell r="A120" t="str">
    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    </cell>
        </row>
        <row r="121">
          <cell r="A121" t="str">
    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    </cell>
          <cell r="B121" t="str">
            <v>05</v>
          </cell>
          <cell r="C121" t="str">
            <v>02</v>
          </cell>
        </row>
        <row r="122">
          <cell r="A122" t="str">
            <v>Подготовка к зимнему периоду объектов жилищно-коммунального комплекса</v>
          </cell>
          <cell r="B122" t="str">
            <v>05</v>
          </cell>
          <cell r="C122" t="str">
            <v>02</v>
          </cell>
        </row>
        <row r="123">
          <cell r="A123" t="str">
            <v>Иные межбюджетные трансферты</v>
          </cell>
        </row>
        <row r="124">
          <cell r="A124" t="str">
            <v>Газоснабжение</v>
          </cell>
        </row>
        <row r="125">
          <cell r="A125" t="str">
            <v>Целевые программы муниципальных образований</v>
          </cell>
        </row>
        <row r="126">
          <cell r="A126" t="str">
            <v>Программа " Развитие и модернизация систем коммунальной инфрастурктуры Кондиснкого района" на 2011-2013 годы</v>
          </cell>
        </row>
        <row r="127">
          <cell r="A127" t="str">
    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    </cell>
        </row>
        <row r="128">
          <cell r="A128" t="str">
            <v>Иные межбюджетные трансферты</v>
          </cell>
        </row>
        <row r="132">
          <cell r="A132" t="str">
            <v>Прочая закупка товаров, работ и услуг для государственных нужд</v>
          </cell>
        </row>
        <row r="134">
          <cell r="A134" t="str">
            <v>Прочая закупка товаров, работ и услуг для государственных нужд</v>
          </cell>
        </row>
        <row r="136">
          <cell r="A136" t="str">
            <v>Прочая закупка товаров, работ и услуг для государственных нужд</v>
          </cell>
        </row>
        <row r="138">
          <cell r="A138" t="str">
            <v>Прочая закупка товаров, работ и услуг для государственных нужд</v>
          </cell>
        </row>
        <row r="140">
          <cell r="A140" t="str">
            <v>Прочая закупка товаров, работ и услуг для государственных нужд</v>
          </cell>
        </row>
        <row r="149">
          <cell r="A149" t="str">
            <v>Фонд оплаты труда и страховые взносы</v>
          </cell>
        </row>
        <row r="150">
          <cell r="A150" t="str">
            <v>Иные выплаты персоналу, за исключением фонда оплаты труда</v>
          </cell>
        </row>
        <row r="151">
          <cell r="A151" t="str">
            <v>Закупка товаров, работ, услуг в сфере информационно-коммуникационных технологий</v>
          </cell>
        </row>
        <row r="152">
          <cell r="A152" t="str">
            <v>Прочая закупка товаров, работ и услуг для государственных нужд</v>
          </cell>
        </row>
        <row r="153">
          <cell r="A153" t="str">
            <v>Уплата прочих налогов, сборов и иных обязательных платежей</v>
          </cell>
        </row>
        <row r="158">
          <cell r="A158" t="str">
            <v>Фонд оплаты труда и страховые взносы</v>
          </cell>
        </row>
        <row r="159">
          <cell r="A159" t="str">
            <v>Иные выплаты персоналу, за исключением фонда оплаты труда</v>
          </cell>
        </row>
        <row r="160">
          <cell r="A160" t="str">
            <v>Закупка товаров, работ, услуг в сфере информационно-коммуникационных технологий</v>
          </cell>
        </row>
        <row r="161">
          <cell r="A161" t="str">
            <v>Прочая закупка товаров, работ и услуг для государственных нужд</v>
          </cell>
        </row>
        <row r="162">
          <cell r="A162" t="str">
            <v>Уплата прочих налогов, сборов и иных обязательных платежей</v>
          </cell>
        </row>
        <row r="163">
          <cell r="A163" t="str">
            <v>Социальная политика</v>
          </cell>
          <cell r="B163" t="str">
            <v>10</v>
          </cell>
        </row>
        <row r="164">
          <cell r="B164" t="str">
            <v>10</v>
          </cell>
        </row>
        <row r="165">
          <cell r="A165" t="str">
            <v>Реализация государственных функций в области социальной политики</v>
          </cell>
          <cell r="B165" t="str">
            <v>10</v>
          </cell>
        </row>
        <row r="166">
          <cell r="A166" t="str">
            <v>Мероприятия в области социальной политики</v>
          </cell>
          <cell r="B166" t="str">
            <v>10</v>
          </cell>
        </row>
        <row r="167">
          <cell r="A167" t="str">
            <v>Пособия и компенсации гражданам и иные социальные выплаты, кроме публичных нормативных обязательств</v>
          </cell>
          <cell r="B167" t="str">
            <v>10</v>
          </cell>
        </row>
        <row r="172">
          <cell r="A172" t="str">
            <v>Прочая закупка товаров, работ и услуг для государственных нужд</v>
          </cell>
        </row>
        <row r="177">
          <cell r="A177" t="str">
            <v>Прочая закупка товаров, работ и услуг для государственных нужд</v>
          </cell>
        </row>
        <row r="183">
          <cell r="A183" t="str">
            <v>Обслуживание государственного долга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5"/>
      <sheetName val="прил.6"/>
    </sheetNames>
    <sheetDataSet>
      <sheetData sheetId="2">
        <row r="159">
          <cell r="A159" t="str">
            <v>Фонд оплаты труда и страховые взносы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 outlineLevelRow="1"/>
  <cols>
    <col min="1" max="1" width="60.7109375" style="1" customWidth="1"/>
    <col min="2" max="2" width="33.140625" style="1" customWidth="1"/>
    <col min="3" max="3" width="13.140625" style="1" customWidth="1"/>
    <col min="4" max="4" width="13.421875" style="1" customWidth="1"/>
    <col min="5" max="5" width="12.8515625" style="1" customWidth="1"/>
    <col min="6" max="16384" width="9.140625" style="1" customWidth="1"/>
  </cols>
  <sheetData>
    <row r="1" spans="1:4" ht="15.75">
      <c r="A1" s="61"/>
      <c r="B1" s="61"/>
      <c r="D1" s="2" t="s">
        <v>561</v>
      </c>
    </row>
    <row r="2" spans="1:4" ht="15.75">
      <c r="A2" s="2"/>
      <c r="B2" s="2"/>
      <c r="D2" s="2" t="s">
        <v>563</v>
      </c>
    </row>
    <row r="3" spans="1:4" ht="15.75">
      <c r="A3" s="2"/>
      <c r="B3" s="2"/>
      <c r="D3" s="2" t="s">
        <v>597</v>
      </c>
    </row>
    <row r="4" spans="1:4" ht="15.75">
      <c r="A4" s="2"/>
      <c r="B4" s="2"/>
      <c r="C4" s="2"/>
      <c r="D4" s="2"/>
    </row>
    <row r="5" spans="1:5" ht="15.75">
      <c r="A5" s="2"/>
      <c r="B5" s="2"/>
      <c r="C5" s="172"/>
      <c r="D5" s="172"/>
      <c r="E5" s="150"/>
    </row>
    <row r="6" spans="1:4" ht="15.75">
      <c r="A6" s="2"/>
      <c r="B6" s="2"/>
      <c r="C6" s="2"/>
      <c r="D6" s="2"/>
    </row>
    <row r="7" spans="1:5" ht="15.75">
      <c r="A7" s="307" t="s">
        <v>270</v>
      </c>
      <c r="B7" s="307"/>
      <c r="C7" s="307"/>
      <c r="D7" s="308"/>
      <c r="E7" s="308"/>
    </row>
    <row r="8" spans="1:5" ht="15.75">
      <c r="A8" s="309" t="s">
        <v>300</v>
      </c>
      <c r="B8" s="309"/>
      <c r="C8" s="309"/>
      <c r="D8" s="310"/>
      <c r="E8" s="310"/>
    </row>
    <row r="9" spans="1:5" ht="15.75">
      <c r="A9" s="2"/>
      <c r="B9" s="2"/>
      <c r="E9" s="2" t="s">
        <v>566</v>
      </c>
    </row>
    <row r="10" spans="1:5" ht="39" customHeight="1">
      <c r="A10" s="3" t="s">
        <v>343</v>
      </c>
      <c r="B10" s="4" t="s">
        <v>344</v>
      </c>
      <c r="C10" s="32" t="s">
        <v>233</v>
      </c>
      <c r="D10" s="32" t="s">
        <v>279</v>
      </c>
      <c r="E10" s="32" t="s">
        <v>301</v>
      </c>
    </row>
    <row r="11" spans="1:6" ht="39" customHeight="1">
      <c r="A11" s="3" t="s">
        <v>27</v>
      </c>
      <c r="B11" s="4"/>
      <c r="C11" s="62">
        <f>C12+C15</f>
        <v>47757.09999999999</v>
      </c>
      <c r="D11" s="62">
        <f>D12+D15</f>
        <v>52326.899999999994</v>
      </c>
      <c r="E11" s="62">
        <f>E12+E15</f>
        <v>62350.6</v>
      </c>
      <c r="F11" s="150"/>
    </row>
    <row r="12" spans="1:5" ht="15.75">
      <c r="A12" s="3" t="s">
        <v>29</v>
      </c>
      <c r="B12" s="173" t="s">
        <v>345</v>
      </c>
      <c r="C12" s="62">
        <f>4517.2+94.2+223.9</f>
        <v>4835.299999999999</v>
      </c>
      <c r="D12" s="62">
        <v>4442.1</v>
      </c>
      <c r="E12" s="62">
        <v>4595.6</v>
      </c>
    </row>
    <row r="13" spans="1:5" ht="31.5">
      <c r="A13" s="4" t="s">
        <v>82</v>
      </c>
      <c r="B13" s="173" t="s">
        <v>393</v>
      </c>
      <c r="C13" s="62">
        <v>304.2</v>
      </c>
      <c r="D13" s="62">
        <v>0</v>
      </c>
      <c r="E13" s="62">
        <v>0</v>
      </c>
    </row>
    <row r="14" spans="1:5" ht="99.75" customHeight="1">
      <c r="A14" s="4" t="s">
        <v>558</v>
      </c>
      <c r="B14" s="174" t="s">
        <v>135</v>
      </c>
      <c r="C14" s="148">
        <v>228.5</v>
      </c>
      <c r="D14" s="148">
        <v>0</v>
      </c>
      <c r="E14" s="148">
        <v>0</v>
      </c>
    </row>
    <row r="15" spans="1:5" ht="15.75">
      <c r="A15" s="3" t="s">
        <v>347</v>
      </c>
      <c r="B15" s="173" t="s">
        <v>349</v>
      </c>
      <c r="C15" s="62">
        <f>C16+C27</f>
        <v>42921.799999999996</v>
      </c>
      <c r="D15" s="62">
        <f>D16</f>
        <v>47884.799999999996</v>
      </c>
      <c r="E15" s="62">
        <f>E16</f>
        <v>57755</v>
      </c>
    </row>
    <row r="16" spans="1:5" ht="47.25">
      <c r="A16" s="4" t="s">
        <v>348</v>
      </c>
      <c r="B16" s="173" t="s">
        <v>350</v>
      </c>
      <c r="C16" s="62">
        <f>C17+C20+C22+C23+C25</f>
        <v>42916.799999999996</v>
      </c>
      <c r="D16" s="62">
        <f>D17+D20+D22+D23+D25</f>
        <v>47884.799999999996</v>
      </c>
      <c r="E16" s="62">
        <f>E17+E20+E22+E23+E25</f>
        <v>57755</v>
      </c>
    </row>
    <row r="17" spans="1:5" ht="31.5">
      <c r="A17" s="4" t="s">
        <v>102</v>
      </c>
      <c r="B17" s="174" t="s">
        <v>351</v>
      </c>
      <c r="C17" s="62">
        <v>28620.8</v>
      </c>
      <c r="D17" s="62">
        <v>30618.4</v>
      </c>
      <c r="E17" s="62">
        <v>29504.1</v>
      </c>
    </row>
    <row r="18" spans="1:5" ht="64.5" customHeight="1" hidden="1" outlineLevel="1">
      <c r="A18" s="4" t="s">
        <v>224</v>
      </c>
      <c r="B18" s="174"/>
      <c r="C18" s="147"/>
      <c r="D18" s="147"/>
      <c r="E18" s="147"/>
    </row>
    <row r="19" spans="1:5" ht="31.5" hidden="1" outlineLevel="1">
      <c r="A19" s="4" t="s">
        <v>20</v>
      </c>
      <c r="B19" s="174"/>
      <c r="C19" s="147"/>
      <c r="D19" s="147"/>
      <c r="E19" s="147"/>
    </row>
    <row r="20" spans="1:5" ht="47.25" collapsed="1">
      <c r="A20" s="4" t="s">
        <v>352</v>
      </c>
      <c r="B20" s="174" t="s">
        <v>359</v>
      </c>
      <c r="C20" s="62">
        <f>800-80</f>
        <v>720</v>
      </c>
      <c r="D20" s="62">
        <v>800</v>
      </c>
      <c r="E20" s="62">
        <v>396</v>
      </c>
    </row>
    <row r="21" spans="1:5" ht="82.5" customHeight="1" hidden="1" outlineLevel="1">
      <c r="A21" s="4" t="s">
        <v>21</v>
      </c>
      <c r="B21" s="174"/>
      <c r="C21" s="62">
        <v>282</v>
      </c>
      <c r="D21" s="62">
        <v>391.6</v>
      </c>
      <c r="E21" s="62">
        <v>392.8</v>
      </c>
    </row>
    <row r="22" spans="1:5" ht="31.5" collapsed="1">
      <c r="A22" s="4" t="s">
        <v>353</v>
      </c>
      <c r="B22" s="174" t="s">
        <v>358</v>
      </c>
      <c r="C22" s="62">
        <f>85-1</f>
        <v>84</v>
      </c>
      <c r="D22" s="62">
        <v>85</v>
      </c>
      <c r="E22" s="62">
        <v>90</v>
      </c>
    </row>
    <row r="23" spans="1:5" ht="38.25" customHeight="1">
      <c r="A23" s="4" t="s">
        <v>354</v>
      </c>
      <c r="B23" s="174" t="s">
        <v>357</v>
      </c>
      <c r="C23" s="148">
        <f>798+5123.4+73.7+1400+155.4+103.6+239.3+2.4+94.2</f>
        <v>7989.999999999999</v>
      </c>
      <c r="D23" s="148">
        <f>798+6000+315.8+3466.5</f>
        <v>10580.3</v>
      </c>
      <c r="E23" s="148">
        <f>6000+315.8+14653.9+720</f>
        <v>21689.7</v>
      </c>
    </row>
    <row r="24" spans="1:5" ht="63" hidden="1">
      <c r="A24" s="4" t="s">
        <v>273</v>
      </c>
      <c r="B24" s="174"/>
      <c r="C24" s="148">
        <v>0</v>
      </c>
      <c r="D24" s="148">
        <v>0</v>
      </c>
      <c r="E24" s="148">
        <v>0</v>
      </c>
    </row>
    <row r="25" spans="1:5" ht="47.25">
      <c r="A25" s="4" t="s">
        <v>355</v>
      </c>
      <c r="B25" s="174" t="s">
        <v>356</v>
      </c>
      <c r="C25" s="62">
        <v>5502</v>
      </c>
      <c r="D25" s="62">
        <f>5801.1+24552-24552</f>
        <v>5801.0999999999985</v>
      </c>
      <c r="E25" s="62">
        <v>6075.2</v>
      </c>
    </row>
    <row r="26" spans="1:5" ht="15.75" hidden="1">
      <c r="A26" s="4" t="s">
        <v>22</v>
      </c>
      <c r="B26" s="174"/>
      <c r="C26" s="62"/>
      <c r="D26" s="62"/>
      <c r="E26" s="62"/>
    </row>
    <row r="27" spans="1:6" ht="15.75">
      <c r="A27" s="4" t="s">
        <v>134</v>
      </c>
      <c r="B27" s="174" t="s">
        <v>585</v>
      </c>
      <c r="C27" s="62">
        <f>5</f>
        <v>5</v>
      </c>
      <c r="D27" s="62">
        <v>0</v>
      </c>
      <c r="E27" s="62">
        <v>0</v>
      </c>
      <c r="F27" s="150"/>
    </row>
    <row r="28" spans="1:5" ht="15.75" hidden="1">
      <c r="A28" s="3" t="s">
        <v>23</v>
      </c>
      <c r="B28" s="173"/>
      <c r="C28" s="62"/>
      <c r="D28" s="62"/>
      <c r="E28" s="62"/>
    </row>
  </sheetData>
  <sheetProtection/>
  <mergeCells count="2">
    <mergeCell ref="A7:E7"/>
    <mergeCell ref="A8:E8"/>
  </mergeCells>
  <printOptions/>
  <pageMargins left="0.75" right="0.16" top="1" bottom="1" header="0.5" footer="0.5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view="pageBreakPreview" zoomScale="60" zoomScalePageLayoutView="0" workbookViewId="0" topLeftCell="A1">
      <selection activeCell="G11" sqref="G11"/>
    </sheetView>
  </sheetViews>
  <sheetFormatPr defaultColWidth="9.140625" defaultRowHeight="12.75"/>
  <cols>
    <col min="1" max="1" width="83.28125" style="0" customWidth="1"/>
    <col min="2" max="2" width="11.140625" style="0" customWidth="1"/>
    <col min="7" max="7" width="13.28125" style="0" customWidth="1"/>
    <col min="9" max="9" width="11.00390625" style="0" customWidth="1"/>
    <col min="12" max="12" width="10.28125" style="0" bestFit="1" customWidth="1"/>
    <col min="14" max="14" width="10.57421875" style="0" customWidth="1"/>
  </cols>
  <sheetData>
    <row r="1" spans="1:10" ht="12.75">
      <c r="A1" s="210"/>
      <c r="B1" s="210"/>
      <c r="C1" s="210"/>
      <c r="D1" s="211"/>
      <c r="E1" s="211"/>
      <c r="F1" s="212"/>
      <c r="G1" s="212"/>
      <c r="H1" s="213"/>
      <c r="I1" s="214"/>
      <c r="J1" s="215" t="s">
        <v>413</v>
      </c>
    </row>
    <row r="2" spans="1:10" ht="12.75">
      <c r="A2" s="210"/>
      <c r="B2" s="210"/>
      <c r="C2" s="210"/>
      <c r="D2" s="211"/>
      <c r="E2" s="211"/>
      <c r="F2" s="212"/>
      <c r="G2" s="212"/>
      <c r="H2" s="213"/>
      <c r="I2" s="214"/>
      <c r="J2" s="215" t="s">
        <v>434</v>
      </c>
    </row>
    <row r="3" spans="1:10" ht="12.75">
      <c r="A3" s="210"/>
      <c r="B3" s="210"/>
      <c r="C3" s="210"/>
      <c r="D3" s="211"/>
      <c r="E3" s="211"/>
      <c r="F3" s="212"/>
      <c r="G3" s="212"/>
      <c r="H3" s="213"/>
      <c r="I3" s="214"/>
      <c r="J3" s="215" t="s">
        <v>490</v>
      </c>
    </row>
    <row r="4" spans="1:10" ht="12.75">
      <c r="A4" s="210"/>
      <c r="B4" s="210"/>
      <c r="C4" s="210"/>
      <c r="D4" s="211"/>
      <c r="E4" s="211"/>
      <c r="F4" s="212"/>
      <c r="G4" s="212"/>
      <c r="H4" s="213"/>
      <c r="I4" s="214"/>
      <c r="J4" s="211"/>
    </row>
    <row r="5" spans="1:10" ht="41.25" customHeight="1">
      <c r="A5" s="352" t="s">
        <v>412</v>
      </c>
      <c r="B5" s="352"/>
      <c r="C5" s="352"/>
      <c r="D5" s="352"/>
      <c r="E5" s="352"/>
      <c r="F5" s="352"/>
      <c r="G5" s="352"/>
      <c r="H5" s="352"/>
      <c r="I5" s="352"/>
      <c r="J5" s="352"/>
    </row>
    <row r="6" spans="1:10" ht="12.75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3.5" thickBot="1">
      <c r="A8" s="354" t="s">
        <v>435</v>
      </c>
      <c r="B8" s="354"/>
      <c r="C8" s="354"/>
      <c r="D8" s="354"/>
      <c r="E8" s="354"/>
      <c r="F8" s="354"/>
      <c r="G8" s="354"/>
      <c r="H8" s="354"/>
      <c r="I8" s="354"/>
      <c r="J8" s="354"/>
    </row>
    <row r="9" spans="1:10" ht="63.75">
      <c r="A9" s="5" t="s">
        <v>500</v>
      </c>
      <c r="B9" s="217" t="s">
        <v>411</v>
      </c>
      <c r="C9" s="5" t="s">
        <v>501</v>
      </c>
      <c r="D9" s="5" t="s">
        <v>502</v>
      </c>
      <c r="E9" s="5" t="s">
        <v>503</v>
      </c>
      <c r="F9" s="5" t="s">
        <v>504</v>
      </c>
      <c r="G9" s="182">
        <v>2016</v>
      </c>
      <c r="H9" s="132" t="s">
        <v>562</v>
      </c>
      <c r="I9" s="182">
        <v>2017</v>
      </c>
      <c r="J9" s="132" t="s">
        <v>562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33">
        <v>7</v>
      </c>
      <c r="H10" s="133">
        <v>8</v>
      </c>
      <c r="I10" s="133">
        <v>9</v>
      </c>
      <c r="J10" s="133">
        <v>10</v>
      </c>
    </row>
    <row r="11" spans="1:14" ht="15.75">
      <c r="A11" s="40" t="s">
        <v>271</v>
      </c>
      <c r="B11" s="52">
        <v>650</v>
      </c>
      <c r="C11" s="52"/>
      <c r="D11" s="52"/>
      <c r="E11" s="52"/>
      <c r="F11" s="52"/>
      <c r="G11" s="134">
        <f>G12+G50++G112++G151+G159+G188++G201+G91+G194+G62+G180</f>
        <v>52326.9</v>
      </c>
      <c r="H11" s="134">
        <f>H12+H50++H112++H151+H159+H188++H201+H91+H194+H62+H180</f>
        <v>885</v>
      </c>
      <c r="I11" s="134">
        <f>I12+I50+I112+I151+I159+I188+I201+I91+I194+I62+I180</f>
        <v>62350.6</v>
      </c>
      <c r="J11" s="134">
        <f>J12+J112+J151+J159+J188+J50+J201+J63</f>
        <v>486.00000000000006</v>
      </c>
      <c r="L11" s="216"/>
      <c r="M11" s="216"/>
      <c r="N11" s="216"/>
    </row>
    <row r="12" spans="1:10" ht="15.75">
      <c r="A12" s="41" t="s">
        <v>505</v>
      </c>
      <c r="B12" s="224">
        <v>650</v>
      </c>
      <c r="C12" s="39" t="s">
        <v>545</v>
      </c>
      <c r="D12" s="39"/>
      <c r="E12" s="39"/>
      <c r="F12" s="39"/>
      <c r="G12" s="135">
        <f>G13+G20+G28+G33</f>
        <v>15025.900000000001</v>
      </c>
      <c r="H12" s="135">
        <f>H13+H20+H27+H28+H33</f>
        <v>0</v>
      </c>
      <c r="I12" s="135">
        <f>I13+I20+I28+I33</f>
        <v>15331.800000000001</v>
      </c>
      <c r="J12" s="135">
        <f>J13+J20+J27+J28+J33</f>
        <v>0</v>
      </c>
    </row>
    <row r="13" spans="1:10" ht="31.5">
      <c r="A13" s="30" t="s">
        <v>506</v>
      </c>
      <c r="B13" s="225">
        <v>650</v>
      </c>
      <c r="C13" s="36" t="s">
        <v>545</v>
      </c>
      <c r="D13" s="36" t="s">
        <v>546</v>
      </c>
      <c r="E13" s="36"/>
      <c r="F13" s="36"/>
      <c r="G13" s="136">
        <f aca="true" t="shared" si="0" ref="G13:J14">G14</f>
        <v>2110.6</v>
      </c>
      <c r="H13" s="136">
        <f t="shared" si="0"/>
        <v>0</v>
      </c>
      <c r="I13" s="136">
        <f t="shared" si="0"/>
        <v>2110.6</v>
      </c>
      <c r="J13" s="136">
        <f t="shared" si="0"/>
        <v>0</v>
      </c>
    </row>
    <row r="14" spans="1:10" ht="15.75">
      <c r="A14" s="30" t="s">
        <v>375</v>
      </c>
      <c r="B14" s="225">
        <v>650</v>
      </c>
      <c r="C14" s="36" t="s">
        <v>545</v>
      </c>
      <c r="D14" s="36" t="s">
        <v>546</v>
      </c>
      <c r="E14" s="36" t="s">
        <v>308</v>
      </c>
      <c r="F14" s="36"/>
      <c r="G14" s="136">
        <f t="shared" si="0"/>
        <v>2110.6</v>
      </c>
      <c r="H14" s="136">
        <f t="shared" si="0"/>
        <v>0</v>
      </c>
      <c r="I14" s="136">
        <f t="shared" si="0"/>
        <v>2110.6</v>
      </c>
      <c r="J14" s="136">
        <f t="shared" si="0"/>
        <v>0</v>
      </c>
    </row>
    <row r="15" spans="1:10" ht="47.25" hidden="1">
      <c r="A15" s="14" t="s">
        <v>507</v>
      </c>
      <c r="B15" s="225">
        <v>650</v>
      </c>
      <c r="C15" s="15" t="s">
        <v>545</v>
      </c>
      <c r="D15" s="15" t="s">
        <v>546</v>
      </c>
      <c r="E15" s="15" t="s">
        <v>304</v>
      </c>
      <c r="F15" s="15"/>
      <c r="G15" s="137">
        <f>G16</f>
        <v>2110.6</v>
      </c>
      <c r="H15" s="137">
        <f>H16</f>
        <v>0</v>
      </c>
      <c r="I15" s="137">
        <f>I16</f>
        <v>2110.6</v>
      </c>
      <c r="J15" s="137">
        <f>J16</f>
        <v>0</v>
      </c>
    </row>
    <row r="16" spans="1:10" ht="15.75">
      <c r="A16" s="42" t="s">
        <v>508</v>
      </c>
      <c r="B16" s="226">
        <v>650</v>
      </c>
      <c r="C16" s="15" t="s">
        <v>545</v>
      </c>
      <c r="D16" s="15" t="s">
        <v>546</v>
      </c>
      <c r="E16" s="15" t="s">
        <v>304</v>
      </c>
      <c r="F16" s="15"/>
      <c r="G16" s="137">
        <f>G19</f>
        <v>2110.6</v>
      </c>
      <c r="H16" s="137">
        <f>H19</f>
        <v>0</v>
      </c>
      <c r="I16" s="137">
        <f>I19</f>
        <v>2110.6</v>
      </c>
      <c r="J16" s="137">
        <f>J19</f>
        <v>0</v>
      </c>
    </row>
    <row r="17" spans="1:10" ht="47.25">
      <c r="A17" s="204" t="s">
        <v>473</v>
      </c>
      <c r="B17" s="226">
        <v>650</v>
      </c>
      <c r="C17" s="15" t="s">
        <v>545</v>
      </c>
      <c r="D17" s="15" t="s">
        <v>546</v>
      </c>
      <c r="E17" s="15" t="s">
        <v>304</v>
      </c>
      <c r="F17" s="15" t="s">
        <v>471</v>
      </c>
      <c r="G17" s="137">
        <f aca="true" t="shared" si="1" ref="G17:J18">G18</f>
        <v>2110.6</v>
      </c>
      <c r="H17" s="137">
        <f t="shared" si="1"/>
        <v>0</v>
      </c>
      <c r="I17" s="137">
        <f t="shared" si="1"/>
        <v>2110.6</v>
      </c>
      <c r="J17" s="137">
        <f t="shared" si="1"/>
        <v>0</v>
      </c>
    </row>
    <row r="18" spans="1:10" ht="15.75">
      <c r="A18" s="198" t="s">
        <v>474</v>
      </c>
      <c r="B18" s="226">
        <v>650</v>
      </c>
      <c r="C18" s="15" t="s">
        <v>545</v>
      </c>
      <c r="D18" s="15" t="s">
        <v>546</v>
      </c>
      <c r="E18" s="15" t="s">
        <v>304</v>
      </c>
      <c r="F18" s="15" t="s">
        <v>470</v>
      </c>
      <c r="G18" s="137">
        <f t="shared" si="1"/>
        <v>2110.6</v>
      </c>
      <c r="H18" s="137">
        <f t="shared" si="1"/>
        <v>0</v>
      </c>
      <c r="I18" s="137">
        <f t="shared" si="1"/>
        <v>2110.6</v>
      </c>
      <c r="J18" s="137">
        <f t="shared" si="1"/>
        <v>0</v>
      </c>
    </row>
    <row r="19" spans="1:10" ht="15.75">
      <c r="A19" s="7" t="s">
        <v>194</v>
      </c>
      <c r="B19" s="57">
        <v>650</v>
      </c>
      <c r="C19" s="10" t="s">
        <v>545</v>
      </c>
      <c r="D19" s="10" t="s">
        <v>546</v>
      </c>
      <c r="E19" s="10" t="s">
        <v>304</v>
      </c>
      <c r="F19" s="10" t="s">
        <v>193</v>
      </c>
      <c r="G19" s="138">
        <f>'прил.5'!D15</f>
        <v>2110.6</v>
      </c>
      <c r="H19" s="138">
        <v>0</v>
      </c>
      <c r="I19" s="138">
        <f>'прил.5'!E15</f>
        <v>2110.6</v>
      </c>
      <c r="J19" s="138">
        <v>0</v>
      </c>
    </row>
    <row r="20" spans="1:10" ht="47.25">
      <c r="A20" s="30" t="s">
        <v>510</v>
      </c>
      <c r="B20" s="226">
        <v>650</v>
      </c>
      <c r="C20" s="36" t="s">
        <v>545</v>
      </c>
      <c r="D20" s="36" t="s">
        <v>547</v>
      </c>
      <c r="E20" s="36"/>
      <c r="F20" s="36"/>
      <c r="G20" s="136">
        <f aca="true" t="shared" si="2" ref="G20:J22">G21</f>
        <v>11009.1</v>
      </c>
      <c r="H20" s="136">
        <f t="shared" si="2"/>
        <v>0</v>
      </c>
      <c r="I20" s="136">
        <f t="shared" si="2"/>
        <v>11009.1</v>
      </c>
      <c r="J20" s="136">
        <f t="shared" si="2"/>
        <v>0</v>
      </c>
    </row>
    <row r="21" spans="1:10" ht="15.75">
      <c r="A21" s="30" t="s">
        <v>375</v>
      </c>
      <c r="B21" s="226">
        <v>650</v>
      </c>
      <c r="C21" s="36" t="s">
        <v>545</v>
      </c>
      <c r="D21" s="36" t="s">
        <v>547</v>
      </c>
      <c r="E21" s="36" t="s">
        <v>308</v>
      </c>
      <c r="F21" s="36"/>
      <c r="G21" s="136">
        <f t="shared" si="2"/>
        <v>11009.1</v>
      </c>
      <c r="H21" s="136">
        <f t="shared" si="2"/>
        <v>0</v>
      </c>
      <c r="I21" s="136">
        <f t="shared" si="2"/>
        <v>11009.1</v>
      </c>
      <c r="J21" s="136">
        <f t="shared" si="2"/>
        <v>0</v>
      </c>
    </row>
    <row r="22" spans="1:10" ht="47.25" hidden="1">
      <c r="A22" s="14" t="s">
        <v>507</v>
      </c>
      <c r="B22" s="226">
        <v>650</v>
      </c>
      <c r="C22" s="15" t="s">
        <v>545</v>
      </c>
      <c r="D22" s="15" t="s">
        <v>547</v>
      </c>
      <c r="E22" s="15" t="s">
        <v>305</v>
      </c>
      <c r="F22" s="15"/>
      <c r="G22" s="137">
        <f t="shared" si="2"/>
        <v>11009.1</v>
      </c>
      <c r="H22" s="137">
        <f t="shared" si="2"/>
        <v>0</v>
      </c>
      <c r="I22" s="137">
        <f t="shared" si="2"/>
        <v>11009.1</v>
      </c>
      <c r="J22" s="137">
        <f t="shared" si="2"/>
        <v>0</v>
      </c>
    </row>
    <row r="23" spans="1:10" ht="15.75">
      <c r="A23" s="42" t="s">
        <v>511</v>
      </c>
      <c r="B23" s="226">
        <v>650</v>
      </c>
      <c r="C23" s="15" t="s">
        <v>545</v>
      </c>
      <c r="D23" s="15" t="s">
        <v>547</v>
      </c>
      <c r="E23" s="15" t="s">
        <v>305</v>
      </c>
      <c r="F23" s="15"/>
      <c r="G23" s="137">
        <f>SUM(G26:G27)</f>
        <v>11009.1</v>
      </c>
      <c r="H23" s="137">
        <f>SUM(H26:H27)</f>
        <v>0</v>
      </c>
      <c r="I23" s="137">
        <f>SUM(I26:I27)</f>
        <v>11009.1</v>
      </c>
      <c r="J23" s="137">
        <f>SUM(J26:J27)</f>
        <v>0</v>
      </c>
    </row>
    <row r="24" spans="1:10" ht="48" thickBot="1">
      <c r="A24" s="195" t="s">
        <v>473</v>
      </c>
      <c r="B24" s="226">
        <v>650</v>
      </c>
      <c r="C24" s="15" t="s">
        <v>545</v>
      </c>
      <c r="D24" s="15" t="s">
        <v>547</v>
      </c>
      <c r="E24" s="15" t="s">
        <v>305</v>
      </c>
      <c r="F24" s="15" t="s">
        <v>471</v>
      </c>
      <c r="G24" s="137">
        <f>G25</f>
        <v>11009.1</v>
      </c>
      <c r="H24" s="137">
        <f>H25</f>
        <v>0</v>
      </c>
      <c r="I24" s="137">
        <f>I25</f>
        <v>11009.1</v>
      </c>
      <c r="J24" s="137">
        <f>J25</f>
        <v>0</v>
      </c>
    </row>
    <row r="25" spans="1:10" ht="16.5" thickBot="1">
      <c r="A25" s="196" t="s">
        <v>474</v>
      </c>
      <c r="B25" s="226">
        <v>650</v>
      </c>
      <c r="C25" s="15" t="s">
        <v>545</v>
      </c>
      <c r="D25" s="15" t="s">
        <v>547</v>
      </c>
      <c r="E25" s="15" t="s">
        <v>305</v>
      </c>
      <c r="F25" s="15" t="s">
        <v>470</v>
      </c>
      <c r="G25" s="137">
        <f>G26+G27</f>
        <v>11009.1</v>
      </c>
      <c r="H25" s="137">
        <f>H26+H27</f>
        <v>0</v>
      </c>
      <c r="I25" s="137">
        <f>I26+I27</f>
        <v>11009.1</v>
      </c>
      <c r="J25" s="137">
        <f>J26+J27</f>
        <v>0</v>
      </c>
    </row>
    <row r="26" spans="1:10" ht="15.75">
      <c r="A26" s="7" t="s">
        <v>194</v>
      </c>
      <c r="B26" s="57">
        <v>650</v>
      </c>
      <c r="C26" s="10" t="s">
        <v>545</v>
      </c>
      <c r="D26" s="10" t="s">
        <v>547</v>
      </c>
      <c r="E26" s="10" t="s">
        <v>305</v>
      </c>
      <c r="F26" s="10" t="s">
        <v>193</v>
      </c>
      <c r="G26" s="138">
        <f>'прил.7'!F28</f>
        <v>10830.1</v>
      </c>
      <c r="H26" s="138">
        <f>'прил.7'!G28</f>
        <v>0</v>
      </c>
      <c r="I26" s="138">
        <f>'прил.7'!H28</f>
        <v>10830.1</v>
      </c>
      <c r="J26" s="138">
        <f>'прил.7'!I28</f>
        <v>0</v>
      </c>
    </row>
    <row r="27" spans="1:10" ht="15.75">
      <c r="A27" s="12" t="s">
        <v>195</v>
      </c>
      <c r="B27" s="57">
        <v>650</v>
      </c>
      <c r="C27" s="10" t="s">
        <v>545</v>
      </c>
      <c r="D27" s="10" t="s">
        <v>547</v>
      </c>
      <c r="E27" s="10" t="s">
        <v>305</v>
      </c>
      <c r="F27" s="10" t="s">
        <v>196</v>
      </c>
      <c r="G27" s="138">
        <f>'прил.7'!F29</f>
        <v>179</v>
      </c>
      <c r="H27" s="138">
        <f>'прил.7'!G29</f>
        <v>0</v>
      </c>
      <c r="I27" s="138">
        <f>'прил.7'!H29</f>
        <v>179</v>
      </c>
      <c r="J27" s="138">
        <f>'прил.7'!I29</f>
        <v>0</v>
      </c>
    </row>
    <row r="28" spans="1:10" ht="15.75">
      <c r="A28" s="43" t="s">
        <v>512</v>
      </c>
      <c r="B28" s="226">
        <v>650</v>
      </c>
      <c r="C28" s="36" t="s">
        <v>545</v>
      </c>
      <c r="D28" s="36" t="s">
        <v>576</v>
      </c>
      <c r="E28" s="36"/>
      <c r="F28" s="36"/>
      <c r="G28" s="136">
        <f>G29</f>
        <v>100</v>
      </c>
      <c r="H28" s="136">
        <f aca="true" t="shared" si="3" ref="G28:J29">H29</f>
        <v>0</v>
      </c>
      <c r="I28" s="136">
        <f>I29</f>
        <v>100</v>
      </c>
      <c r="J28" s="136">
        <f t="shared" si="3"/>
        <v>0</v>
      </c>
    </row>
    <row r="29" spans="1:10" ht="15.75">
      <c r="A29" s="42" t="s">
        <v>375</v>
      </c>
      <c r="B29" s="226">
        <v>650</v>
      </c>
      <c r="C29" s="15" t="s">
        <v>545</v>
      </c>
      <c r="D29" s="15" t="s">
        <v>576</v>
      </c>
      <c r="E29" s="15" t="s">
        <v>308</v>
      </c>
      <c r="F29" s="15"/>
      <c r="G29" s="137">
        <f t="shared" si="3"/>
        <v>100</v>
      </c>
      <c r="H29" s="137">
        <f t="shared" si="3"/>
        <v>0</v>
      </c>
      <c r="I29" s="137">
        <f t="shared" si="3"/>
        <v>100</v>
      </c>
      <c r="J29" s="137">
        <f t="shared" si="3"/>
        <v>0</v>
      </c>
    </row>
    <row r="30" spans="1:10" ht="15.75">
      <c r="A30" s="42" t="s">
        <v>513</v>
      </c>
      <c r="B30" s="226">
        <v>650</v>
      </c>
      <c r="C30" s="15" t="s">
        <v>545</v>
      </c>
      <c r="D30" s="15" t="s">
        <v>576</v>
      </c>
      <c r="E30" s="15" t="s">
        <v>306</v>
      </c>
      <c r="F30" s="15"/>
      <c r="G30" s="137">
        <f>G32</f>
        <v>100</v>
      </c>
      <c r="H30" s="137">
        <f>H32</f>
        <v>0</v>
      </c>
      <c r="I30" s="137">
        <f>I32</f>
        <v>100</v>
      </c>
      <c r="J30" s="137">
        <f>J32</f>
        <v>0</v>
      </c>
    </row>
    <row r="31" spans="1:10" ht="15.75">
      <c r="A31" s="198" t="s">
        <v>480</v>
      </c>
      <c r="B31" s="226">
        <v>650</v>
      </c>
      <c r="C31" s="15" t="s">
        <v>545</v>
      </c>
      <c r="D31" s="15" t="s">
        <v>576</v>
      </c>
      <c r="E31" s="15" t="s">
        <v>306</v>
      </c>
      <c r="F31" s="15" t="s">
        <v>479</v>
      </c>
      <c r="G31" s="137">
        <f>G32</f>
        <v>100</v>
      </c>
      <c r="H31" s="137">
        <f>H32</f>
        <v>0</v>
      </c>
      <c r="I31" s="137">
        <f>I32</f>
        <v>100</v>
      </c>
      <c r="J31" s="137">
        <f>J32</f>
        <v>0</v>
      </c>
    </row>
    <row r="32" spans="1:10" ht="15.75">
      <c r="A32" s="44" t="s">
        <v>200</v>
      </c>
      <c r="B32" s="227">
        <v>650</v>
      </c>
      <c r="C32" s="10" t="s">
        <v>545</v>
      </c>
      <c r="D32" s="10" t="s">
        <v>576</v>
      </c>
      <c r="E32" s="10" t="s">
        <v>306</v>
      </c>
      <c r="F32" s="10" t="s">
        <v>201</v>
      </c>
      <c r="G32" s="138">
        <f>'прил.5'!D31</f>
        <v>100</v>
      </c>
      <c r="H32" s="138">
        <v>0</v>
      </c>
      <c r="I32" s="138">
        <f>'прил.5'!E31</f>
        <v>100</v>
      </c>
      <c r="J32" s="138">
        <v>0</v>
      </c>
    </row>
    <row r="33" spans="1:10" ht="15.75">
      <c r="A33" s="43" t="s">
        <v>515</v>
      </c>
      <c r="B33" s="226">
        <v>650</v>
      </c>
      <c r="C33" s="36" t="s">
        <v>545</v>
      </c>
      <c r="D33" s="36" t="s">
        <v>8</v>
      </c>
      <c r="E33" s="36"/>
      <c r="F33" s="36"/>
      <c r="G33" s="136">
        <f>G35+G47</f>
        <v>1806.2</v>
      </c>
      <c r="H33" s="136">
        <f>H35+H47</f>
        <v>0</v>
      </c>
      <c r="I33" s="136">
        <f>I35+I47</f>
        <v>2112.1</v>
      </c>
      <c r="J33" s="136">
        <f>J35+J47</f>
        <v>0</v>
      </c>
    </row>
    <row r="34" spans="1:10" ht="15.75">
      <c r="A34" s="43" t="s">
        <v>375</v>
      </c>
      <c r="B34" s="226">
        <v>650</v>
      </c>
      <c r="C34" s="36" t="s">
        <v>545</v>
      </c>
      <c r="D34" s="36" t="s">
        <v>8</v>
      </c>
      <c r="E34" s="36" t="s">
        <v>308</v>
      </c>
      <c r="F34" s="36"/>
      <c r="G34" s="136">
        <f>G35+G47</f>
        <v>1806.2</v>
      </c>
      <c r="H34" s="136">
        <f>H35+H47</f>
        <v>0</v>
      </c>
      <c r="I34" s="136">
        <f>I35+I47</f>
        <v>2112.1</v>
      </c>
      <c r="J34" s="136">
        <f>J35+J47</f>
        <v>0</v>
      </c>
    </row>
    <row r="35" spans="1:10" ht="31.5">
      <c r="A35" s="14" t="s">
        <v>0</v>
      </c>
      <c r="B35" s="226">
        <v>650</v>
      </c>
      <c r="C35" s="15" t="s">
        <v>545</v>
      </c>
      <c r="D35" s="15" t="s">
        <v>8</v>
      </c>
      <c r="E35" s="15" t="s">
        <v>309</v>
      </c>
      <c r="F35" s="36"/>
      <c r="G35" s="137">
        <f aca="true" t="shared" si="4" ref="G35:J36">G36</f>
        <v>907.6</v>
      </c>
      <c r="H35" s="137">
        <f t="shared" si="4"/>
        <v>0</v>
      </c>
      <c r="I35" s="137">
        <f t="shared" si="4"/>
        <v>612.6</v>
      </c>
      <c r="J35" s="137">
        <f t="shared" si="4"/>
        <v>0</v>
      </c>
    </row>
    <row r="36" spans="1:10" ht="15.75" hidden="1">
      <c r="A36" s="14" t="s">
        <v>1</v>
      </c>
      <c r="B36" s="226">
        <v>650</v>
      </c>
      <c r="C36" s="15" t="s">
        <v>545</v>
      </c>
      <c r="D36" s="15" t="s">
        <v>8</v>
      </c>
      <c r="E36" s="15" t="s">
        <v>309</v>
      </c>
      <c r="F36" s="36"/>
      <c r="G36" s="137">
        <f t="shared" si="4"/>
        <v>907.6</v>
      </c>
      <c r="H36" s="137">
        <f t="shared" si="4"/>
        <v>0</v>
      </c>
      <c r="I36" s="137">
        <f t="shared" si="4"/>
        <v>612.6</v>
      </c>
      <c r="J36" s="137">
        <f t="shared" si="4"/>
        <v>0</v>
      </c>
    </row>
    <row r="37" spans="1:10" ht="15.75">
      <c r="A37" s="14" t="s">
        <v>2</v>
      </c>
      <c r="B37" s="226">
        <v>650</v>
      </c>
      <c r="C37" s="15" t="s">
        <v>545</v>
      </c>
      <c r="D37" s="15" t="s">
        <v>8</v>
      </c>
      <c r="E37" s="15" t="s">
        <v>307</v>
      </c>
      <c r="F37" s="36"/>
      <c r="G37" s="137">
        <f>G38+G41+G44</f>
        <v>907.6</v>
      </c>
      <c r="H37" s="137">
        <f>H38+H41+H44</f>
        <v>0</v>
      </c>
      <c r="I37" s="137">
        <f>I38+I41+I44</f>
        <v>612.6</v>
      </c>
      <c r="J37" s="137">
        <f>SUM(J40:J46)</f>
        <v>0</v>
      </c>
    </row>
    <row r="38" spans="1:10" ht="48" thickBot="1">
      <c r="A38" s="195" t="s">
        <v>473</v>
      </c>
      <c r="B38" s="226">
        <v>650</v>
      </c>
      <c r="C38" s="15" t="s">
        <v>545</v>
      </c>
      <c r="D38" s="15" t="s">
        <v>8</v>
      </c>
      <c r="E38" s="15" t="s">
        <v>307</v>
      </c>
      <c r="F38" s="36" t="s">
        <v>471</v>
      </c>
      <c r="G38" s="137">
        <f aca="true" t="shared" si="5" ref="G38:J39">G39</f>
        <v>100</v>
      </c>
      <c r="H38" s="137">
        <f t="shared" si="5"/>
        <v>0</v>
      </c>
      <c r="I38" s="137">
        <f t="shared" si="5"/>
        <v>50</v>
      </c>
      <c r="J38" s="137">
        <f t="shared" si="5"/>
        <v>0</v>
      </c>
    </row>
    <row r="39" spans="1:10" ht="16.5" thickBot="1">
      <c r="A39" s="195" t="s">
        <v>474</v>
      </c>
      <c r="B39" s="226">
        <v>650</v>
      </c>
      <c r="C39" s="15" t="s">
        <v>545</v>
      </c>
      <c r="D39" s="15" t="s">
        <v>8</v>
      </c>
      <c r="E39" s="15" t="s">
        <v>307</v>
      </c>
      <c r="F39" s="36" t="s">
        <v>470</v>
      </c>
      <c r="G39" s="137">
        <f t="shared" si="5"/>
        <v>100</v>
      </c>
      <c r="H39" s="137">
        <f t="shared" si="5"/>
        <v>0</v>
      </c>
      <c r="I39" s="137">
        <f t="shared" si="5"/>
        <v>50</v>
      </c>
      <c r="J39" s="137">
        <f t="shared" si="5"/>
        <v>0</v>
      </c>
    </row>
    <row r="40" spans="1:10" ht="16.5" thickBot="1">
      <c r="A40" s="228" t="s">
        <v>195</v>
      </c>
      <c r="B40" s="57">
        <v>650</v>
      </c>
      <c r="C40" s="10" t="s">
        <v>545</v>
      </c>
      <c r="D40" s="10" t="s">
        <v>8</v>
      </c>
      <c r="E40" s="10" t="s">
        <v>307</v>
      </c>
      <c r="F40" s="10" t="s">
        <v>196</v>
      </c>
      <c r="G40" s="138">
        <f>'прил.7'!F49</f>
        <v>100</v>
      </c>
      <c r="H40" s="138">
        <f>'прил.7'!G49</f>
        <v>0</v>
      </c>
      <c r="I40" s="138">
        <f>'прил.7'!H49</f>
        <v>50</v>
      </c>
      <c r="J40" s="138">
        <f>'прил.7'!I49</f>
        <v>0</v>
      </c>
    </row>
    <row r="41" spans="1:10" ht="16.5" thickBot="1">
      <c r="A41" s="229" t="s">
        <v>477</v>
      </c>
      <c r="B41" s="231">
        <v>650</v>
      </c>
      <c r="C41" s="15" t="s">
        <v>545</v>
      </c>
      <c r="D41" s="15" t="s">
        <v>8</v>
      </c>
      <c r="E41" s="15" t="s">
        <v>307</v>
      </c>
      <c r="F41" s="15" t="s">
        <v>475</v>
      </c>
      <c r="G41" s="137">
        <f aca="true" t="shared" si="6" ref="G41:J42">G42</f>
        <v>700</v>
      </c>
      <c r="H41" s="137">
        <f t="shared" si="6"/>
        <v>0</v>
      </c>
      <c r="I41" s="137">
        <f t="shared" si="6"/>
        <v>455</v>
      </c>
      <c r="J41" s="137">
        <f t="shared" si="6"/>
        <v>0</v>
      </c>
    </row>
    <row r="42" spans="1:10" ht="32.25" thickBot="1">
      <c r="A42" s="230" t="s">
        <v>478</v>
      </c>
      <c r="B42" s="231">
        <v>650</v>
      </c>
      <c r="C42" s="15" t="s">
        <v>545</v>
      </c>
      <c r="D42" s="15" t="s">
        <v>8</v>
      </c>
      <c r="E42" s="15" t="s">
        <v>307</v>
      </c>
      <c r="F42" s="15" t="s">
        <v>476</v>
      </c>
      <c r="G42" s="137">
        <f t="shared" si="6"/>
        <v>700</v>
      </c>
      <c r="H42" s="137">
        <f t="shared" si="6"/>
        <v>0</v>
      </c>
      <c r="I42" s="137">
        <f t="shared" si="6"/>
        <v>455</v>
      </c>
      <c r="J42" s="137">
        <f t="shared" si="6"/>
        <v>0</v>
      </c>
    </row>
    <row r="43" spans="1:10" ht="15.75">
      <c r="A43" s="228" t="s">
        <v>208</v>
      </c>
      <c r="B43" s="57">
        <v>650</v>
      </c>
      <c r="C43" s="10" t="s">
        <v>545</v>
      </c>
      <c r="D43" s="10" t="s">
        <v>8</v>
      </c>
      <c r="E43" s="10" t="s">
        <v>307</v>
      </c>
      <c r="F43" s="10" t="s">
        <v>197</v>
      </c>
      <c r="G43" s="138">
        <f>'прил.7'!F52</f>
        <v>700</v>
      </c>
      <c r="H43" s="138">
        <f>'прил.7'!G52</f>
        <v>0</v>
      </c>
      <c r="I43" s="138">
        <f>'прил.7'!H52</f>
        <v>455</v>
      </c>
      <c r="J43" s="138">
        <v>0</v>
      </c>
    </row>
    <row r="44" spans="1:10" ht="16.5" thickBot="1">
      <c r="A44" s="232" t="s">
        <v>480</v>
      </c>
      <c r="B44" s="226">
        <v>650</v>
      </c>
      <c r="C44" s="15" t="s">
        <v>545</v>
      </c>
      <c r="D44" s="15" t="s">
        <v>8</v>
      </c>
      <c r="E44" s="15" t="s">
        <v>307</v>
      </c>
      <c r="F44" s="15" t="s">
        <v>479</v>
      </c>
      <c r="G44" s="137">
        <f aca="true" t="shared" si="7" ref="G44:J45">G45</f>
        <v>107.6</v>
      </c>
      <c r="H44" s="137">
        <f t="shared" si="7"/>
        <v>0</v>
      </c>
      <c r="I44" s="137">
        <f t="shared" si="7"/>
        <v>107.6</v>
      </c>
      <c r="J44" s="137">
        <f t="shared" si="7"/>
        <v>0</v>
      </c>
    </row>
    <row r="45" spans="1:10" ht="16.5" thickBot="1">
      <c r="A45" s="232" t="s">
        <v>482</v>
      </c>
      <c r="B45" s="226">
        <v>650</v>
      </c>
      <c r="C45" s="15" t="s">
        <v>545</v>
      </c>
      <c r="D45" s="15" t="s">
        <v>8</v>
      </c>
      <c r="E45" s="15" t="s">
        <v>307</v>
      </c>
      <c r="F45" s="15" t="s">
        <v>481</v>
      </c>
      <c r="G45" s="137">
        <f t="shared" si="7"/>
        <v>107.6</v>
      </c>
      <c r="H45" s="137">
        <f t="shared" si="7"/>
        <v>0</v>
      </c>
      <c r="I45" s="137">
        <f t="shared" si="7"/>
        <v>107.6</v>
      </c>
      <c r="J45" s="137">
        <f t="shared" si="7"/>
        <v>0</v>
      </c>
    </row>
    <row r="46" spans="1:10" ht="15.75">
      <c r="A46" s="12" t="s">
        <v>199</v>
      </c>
      <c r="B46" s="57">
        <v>650</v>
      </c>
      <c r="C46" s="10" t="s">
        <v>545</v>
      </c>
      <c r="D46" s="10" t="s">
        <v>8</v>
      </c>
      <c r="E46" s="10" t="s">
        <v>307</v>
      </c>
      <c r="F46" s="10" t="s">
        <v>198</v>
      </c>
      <c r="G46" s="138">
        <f>'прил.7'!F55</f>
        <v>107.6</v>
      </c>
      <c r="H46" s="138">
        <f>'прил.7'!G55</f>
        <v>0</v>
      </c>
      <c r="I46" s="138">
        <f>'прил.7'!H55</f>
        <v>107.6</v>
      </c>
      <c r="J46" s="138">
        <v>0</v>
      </c>
    </row>
    <row r="47" spans="1:10" ht="15.75">
      <c r="A47" s="206" t="str">
        <f>A49</f>
        <v>Условно утвержденные расходы</v>
      </c>
      <c r="B47" s="226">
        <v>650</v>
      </c>
      <c r="C47" s="137" t="str">
        <f>'прил.5'!B39</f>
        <v>01</v>
      </c>
      <c r="D47" s="137" t="str">
        <f>'прил.5'!C39</f>
        <v>13</v>
      </c>
      <c r="E47" s="60">
        <v>6000999</v>
      </c>
      <c r="F47" s="146"/>
      <c r="G47" s="137" t="str">
        <f aca="true" t="shared" si="8" ref="G47:I48">G48</f>
        <v>898,6</v>
      </c>
      <c r="H47" s="137">
        <f t="shared" si="8"/>
        <v>0</v>
      </c>
      <c r="I47" s="137" t="str">
        <f t="shared" si="8"/>
        <v>1499,5</v>
      </c>
      <c r="J47" s="137">
        <v>0</v>
      </c>
    </row>
    <row r="48" spans="1:10" ht="16.5" thickBot="1">
      <c r="A48" s="200" t="s">
        <v>480</v>
      </c>
      <c r="B48" s="226">
        <v>650</v>
      </c>
      <c r="C48" s="137" t="str">
        <f>'прил.5'!B39</f>
        <v>01</v>
      </c>
      <c r="D48" s="137" t="str">
        <f>'прил.5'!C39</f>
        <v>13</v>
      </c>
      <c r="E48" s="15" t="s">
        <v>338</v>
      </c>
      <c r="F48" s="60">
        <v>800</v>
      </c>
      <c r="G48" s="137" t="str">
        <f t="shared" si="8"/>
        <v>898,6</v>
      </c>
      <c r="H48" s="137">
        <f t="shared" si="8"/>
        <v>0</v>
      </c>
      <c r="I48" s="137" t="str">
        <f t="shared" si="8"/>
        <v>1499,5</v>
      </c>
      <c r="J48" s="137">
        <f>J49</f>
        <v>0</v>
      </c>
    </row>
    <row r="49" spans="1:10" ht="15.75">
      <c r="A49" s="207" t="s">
        <v>269</v>
      </c>
      <c r="B49" s="234">
        <v>650</v>
      </c>
      <c r="C49" s="138" t="str">
        <f>'прил.5'!B40</f>
        <v>01</v>
      </c>
      <c r="D49" s="138" t="str">
        <f>'прил.5'!C40</f>
        <v>13</v>
      </c>
      <c r="E49" s="10" t="s">
        <v>338</v>
      </c>
      <c r="F49" s="10" t="s">
        <v>337</v>
      </c>
      <c r="G49" s="138" t="str">
        <f>'прил.7'!F58</f>
        <v>898,6</v>
      </c>
      <c r="H49" s="138">
        <f>'прил.7'!G58</f>
        <v>0</v>
      </c>
      <c r="I49" s="138" t="str">
        <f>'прил.7'!H58</f>
        <v>1499,5</v>
      </c>
      <c r="J49" s="138">
        <f>'прил.7'!I58</f>
        <v>0</v>
      </c>
    </row>
    <row r="50" spans="1:10" ht="15.75">
      <c r="A50" s="120" t="s">
        <v>518</v>
      </c>
      <c r="B50" s="233">
        <v>650</v>
      </c>
      <c r="C50" s="39" t="s">
        <v>546</v>
      </c>
      <c r="D50" s="39"/>
      <c r="E50" s="39"/>
      <c r="F50" s="39"/>
      <c r="G50" s="135">
        <f aca="true" t="shared" si="9" ref="G50:J53">G51</f>
        <v>800</v>
      </c>
      <c r="H50" s="135">
        <f t="shared" si="9"/>
        <v>800</v>
      </c>
      <c r="I50" s="135">
        <f t="shared" si="9"/>
        <v>396.00000000000006</v>
      </c>
      <c r="J50" s="135">
        <f t="shared" si="9"/>
        <v>396.00000000000006</v>
      </c>
    </row>
    <row r="51" spans="1:10" ht="15.75">
      <c r="A51" s="30" t="s">
        <v>519</v>
      </c>
      <c r="B51" s="226">
        <v>650</v>
      </c>
      <c r="C51" s="36" t="s">
        <v>546</v>
      </c>
      <c r="D51" s="36" t="s">
        <v>550</v>
      </c>
      <c r="E51" s="36"/>
      <c r="F51" s="36"/>
      <c r="G51" s="136">
        <f>G53</f>
        <v>800</v>
      </c>
      <c r="H51" s="136">
        <f>H53</f>
        <v>800</v>
      </c>
      <c r="I51" s="136">
        <f>I53</f>
        <v>396.00000000000006</v>
      </c>
      <c r="J51" s="136">
        <f>J53</f>
        <v>396.00000000000006</v>
      </c>
    </row>
    <row r="52" spans="1:10" ht="15.75">
      <c r="A52" s="30" t="s">
        <v>375</v>
      </c>
      <c r="B52" s="226">
        <v>650</v>
      </c>
      <c r="C52" s="36" t="s">
        <v>546</v>
      </c>
      <c r="D52" s="36" t="s">
        <v>550</v>
      </c>
      <c r="E52" s="36" t="s">
        <v>308</v>
      </c>
      <c r="F52" s="36"/>
      <c r="G52" s="136">
        <f>G53</f>
        <v>800</v>
      </c>
      <c r="H52" s="136">
        <f>H53</f>
        <v>800</v>
      </c>
      <c r="I52" s="136">
        <f>I53</f>
        <v>396.00000000000006</v>
      </c>
      <c r="J52" s="136">
        <f>J53</f>
        <v>396.00000000000006</v>
      </c>
    </row>
    <row r="53" spans="1:10" ht="15.75">
      <c r="A53" s="14" t="s">
        <v>516</v>
      </c>
      <c r="B53" s="226">
        <v>650</v>
      </c>
      <c r="C53" s="15" t="s">
        <v>546</v>
      </c>
      <c r="D53" s="15" t="s">
        <v>550</v>
      </c>
      <c r="E53" s="15" t="s">
        <v>310</v>
      </c>
      <c r="F53" s="15"/>
      <c r="G53" s="137">
        <f t="shared" si="9"/>
        <v>800</v>
      </c>
      <c r="H53" s="137">
        <f t="shared" si="9"/>
        <v>800</v>
      </c>
      <c r="I53" s="137">
        <f t="shared" si="9"/>
        <v>396.00000000000006</v>
      </c>
      <c r="J53" s="137">
        <f t="shared" si="9"/>
        <v>396.00000000000006</v>
      </c>
    </row>
    <row r="54" spans="1:10" ht="31.5">
      <c r="A54" s="14" t="s">
        <v>520</v>
      </c>
      <c r="B54" s="226">
        <v>650</v>
      </c>
      <c r="C54" s="15" t="s">
        <v>546</v>
      </c>
      <c r="D54" s="15" t="s">
        <v>550</v>
      </c>
      <c r="E54" s="15" t="s">
        <v>310</v>
      </c>
      <c r="F54" s="15"/>
      <c r="G54" s="137">
        <f>G57+G58+G61</f>
        <v>800</v>
      </c>
      <c r="H54" s="137">
        <f>H57+H58+H61</f>
        <v>800</v>
      </c>
      <c r="I54" s="137">
        <f>I57+I58+I61</f>
        <v>396.00000000000006</v>
      </c>
      <c r="J54" s="137">
        <f>J57+J58+J61</f>
        <v>396.00000000000006</v>
      </c>
    </row>
    <row r="55" spans="1:10" ht="48" thickBot="1">
      <c r="A55" s="195" t="s">
        <v>473</v>
      </c>
      <c r="B55" s="226">
        <v>650</v>
      </c>
      <c r="C55" s="15" t="s">
        <v>546</v>
      </c>
      <c r="D55" s="15" t="s">
        <v>550</v>
      </c>
      <c r="E55" s="15" t="s">
        <v>310</v>
      </c>
      <c r="F55" s="15" t="s">
        <v>471</v>
      </c>
      <c r="G55" s="137">
        <f>G56</f>
        <v>465.6</v>
      </c>
      <c r="H55" s="137">
        <f>H56</f>
        <v>465.6</v>
      </c>
      <c r="I55" s="137">
        <f>I56</f>
        <v>384.40000000000003</v>
      </c>
      <c r="J55" s="137">
        <f>J56</f>
        <v>384.40000000000003</v>
      </c>
    </row>
    <row r="56" spans="1:10" ht="16.5" thickBot="1">
      <c r="A56" s="195" t="s">
        <v>474</v>
      </c>
      <c r="B56" s="226">
        <v>650</v>
      </c>
      <c r="C56" s="15" t="s">
        <v>546</v>
      </c>
      <c r="D56" s="15" t="s">
        <v>550</v>
      </c>
      <c r="E56" s="15" t="s">
        <v>310</v>
      </c>
      <c r="F56" s="15" t="s">
        <v>470</v>
      </c>
      <c r="G56" s="137">
        <f>G57+G58</f>
        <v>465.6</v>
      </c>
      <c r="H56" s="137">
        <f>H57+H58</f>
        <v>465.6</v>
      </c>
      <c r="I56" s="137">
        <f>I57+I58</f>
        <v>384.40000000000003</v>
      </c>
      <c r="J56" s="137">
        <f>J57+J58</f>
        <v>384.40000000000003</v>
      </c>
    </row>
    <row r="57" spans="1:10" ht="15.75">
      <c r="A57" s="7" t="s">
        <v>194</v>
      </c>
      <c r="B57" s="57">
        <v>650</v>
      </c>
      <c r="C57" s="10" t="s">
        <v>546</v>
      </c>
      <c r="D57" s="10" t="s">
        <v>550</v>
      </c>
      <c r="E57" s="10" t="s">
        <v>310</v>
      </c>
      <c r="F57" s="10" t="s">
        <v>193</v>
      </c>
      <c r="G57" s="138">
        <f>'прил.7'!F66</f>
        <v>452</v>
      </c>
      <c r="H57" s="138">
        <f>'прил.7'!G66</f>
        <v>452</v>
      </c>
      <c r="I57" s="138">
        <f>'прил.7'!H66</f>
        <v>376.3</v>
      </c>
      <c r="J57" s="138">
        <f>'прил.7'!I66</f>
        <v>376.3</v>
      </c>
    </row>
    <row r="58" spans="1:10" ht="16.5" thickBot="1">
      <c r="A58" s="12" t="s">
        <v>195</v>
      </c>
      <c r="B58" s="57">
        <v>650</v>
      </c>
      <c r="C58" s="10" t="s">
        <v>546</v>
      </c>
      <c r="D58" s="10" t="s">
        <v>550</v>
      </c>
      <c r="E58" s="10" t="s">
        <v>310</v>
      </c>
      <c r="F58" s="10" t="s">
        <v>196</v>
      </c>
      <c r="G58" s="138">
        <f>'прил.7'!F67</f>
        <v>13.6</v>
      </c>
      <c r="H58" s="138">
        <f>'прил.7'!G67</f>
        <v>13.6</v>
      </c>
      <c r="I58" s="138">
        <f>'прил.7'!H67</f>
        <v>8.1</v>
      </c>
      <c r="J58" s="138">
        <f>'прил.7'!I67</f>
        <v>8.1</v>
      </c>
    </row>
    <row r="59" spans="1:10" ht="16.5" thickBot="1">
      <c r="A59" s="205" t="s">
        <v>477</v>
      </c>
      <c r="B59" s="226">
        <v>650</v>
      </c>
      <c r="C59" s="15" t="s">
        <v>546</v>
      </c>
      <c r="D59" s="15" t="s">
        <v>550</v>
      </c>
      <c r="E59" s="15" t="s">
        <v>310</v>
      </c>
      <c r="F59" s="15" t="s">
        <v>475</v>
      </c>
      <c r="G59" s="137">
        <f aca="true" t="shared" si="10" ref="G59:J60">G60</f>
        <v>334.4</v>
      </c>
      <c r="H59" s="137">
        <f t="shared" si="10"/>
        <v>334.4</v>
      </c>
      <c r="I59" s="137">
        <f t="shared" si="10"/>
        <v>11.6</v>
      </c>
      <c r="J59" s="137">
        <f t="shared" si="10"/>
        <v>11.6</v>
      </c>
    </row>
    <row r="60" spans="1:10" ht="32.25" thickBot="1">
      <c r="A60" s="195" t="s">
        <v>478</v>
      </c>
      <c r="B60" s="226">
        <v>650</v>
      </c>
      <c r="C60" s="15" t="s">
        <v>546</v>
      </c>
      <c r="D60" s="15" t="s">
        <v>550</v>
      </c>
      <c r="E60" s="15" t="s">
        <v>310</v>
      </c>
      <c r="F60" s="15" t="s">
        <v>476</v>
      </c>
      <c r="G60" s="137">
        <f t="shared" si="10"/>
        <v>334.4</v>
      </c>
      <c r="H60" s="137">
        <f t="shared" si="10"/>
        <v>334.4</v>
      </c>
      <c r="I60" s="137">
        <f t="shared" si="10"/>
        <v>11.6</v>
      </c>
      <c r="J60" s="137">
        <f t="shared" si="10"/>
        <v>11.6</v>
      </c>
    </row>
    <row r="61" spans="1:10" ht="15.75">
      <c r="A61" s="12" t="s">
        <v>208</v>
      </c>
      <c r="B61" s="57">
        <v>650</v>
      </c>
      <c r="C61" s="10" t="s">
        <v>546</v>
      </c>
      <c r="D61" s="10" t="s">
        <v>550</v>
      </c>
      <c r="E61" s="10" t="s">
        <v>310</v>
      </c>
      <c r="F61" s="10" t="s">
        <v>197</v>
      </c>
      <c r="G61" s="138">
        <f>'прил.7'!F70</f>
        <v>334.4</v>
      </c>
      <c r="H61" s="138">
        <f>'прил.7'!G70</f>
        <v>334.4</v>
      </c>
      <c r="I61" s="138">
        <f>'прил.7'!H70</f>
        <v>11.6</v>
      </c>
      <c r="J61" s="138">
        <f>'прил.7'!I70</f>
        <v>11.6</v>
      </c>
    </row>
    <row r="62" spans="1:10" ht="15.75">
      <c r="A62" s="31" t="s">
        <v>18</v>
      </c>
      <c r="B62" s="126">
        <v>650</v>
      </c>
      <c r="C62" s="39" t="s">
        <v>550</v>
      </c>
      <c r="D62" s="39"/>
      <c r="E62" s="39"/>
      <c r="F62" s="39"/>
      <c r="G62" s="135">
        <f>G63+G85+G80</f>
        <v>152.7</v>
      </c>
      <c r="H62" s="135">
        <f>H63+H85+H80</f>
        <v>85</v>
      </c>
      <c r="I62" s="135">
        <f>I63+I85+I80</f>
        <v>157.7</v>
      </c>
      <c r="J62" s="135">
        <f>J63+J85+J80</f>
        <v>90</v>
      </c>
    </row>
    <row r="63" spans="1:10" ht="15.75">
      <c r="A63" s="33" t="s">
        <v>236</v>
      </c>
      <c r="B63" s="226">
        <v>650</v>
      </c>
      <c r="C63" s="36" t="s">
        <v>550</v>
      </c>
      <c r="D63" s="36" t="s">
        <v>547</v>
      </c>
      <c r="E63" s="140"/>
      <c r="F63" s="140"/>
      <c r="G63" s="141">
        <f>G65</f>
        <v>85</v>
      </c>
      <c r="H63" s="141">
        <f>H65</f>
        <v>85</v>
      </c>
      <c r="I63" s="141">
        <f>I65</f>
        <v>90</v>
      </c>
      <c r="J63" s="141">
        <f>J65</f>
        <v>90</v>
      </c>
    </row>
    <row r="64" spans="1:10" ht="15.75">
      <c r="A64" s="33" t="s">
        <v>375</v>
      </c>
      <c r="B64" s="226">
        <v>650</v>
      </c>
      <c r="C64" s="36" t="s">
        <v>550</v>
      </c>
      <c r="D64" s="36" t="s">
        <v>547</v>
      </c>
      <c r="E64" s="140" t="s">
        <v>308</v>
      </c>
      <c r="F64" s="140"/>
      <c r="G64" s="141">
        <f>G65</f>
        <v>85</v>
      </c>
      <c r="H64" s="141">
        <f>H65</f>
        <v>85</v>
      </c>
      <c r="I64" s="141">
        <f>I65</f>
        <v>90</v>
      </c>
      <c r="J64" s="141">
        <f>J65</f>
        <v>90</v>
      </c>
    </row>
    <row r="65" spans="1:10" ht="15.75">
      <c r="A65" s="14" t="s">
        <v>215</v>
      </c>
      <c r="B65" s="226">
        <v>650</v>
      </c>
      <c r="C65" s="15" t="s">
        <v>550</v>
      </c>
      <c r="D65" s="15" t="s">
        <v>547</v>
      </c>
      <c r="E65" s="15" t="s">
        <v>461</v>
      </c>
      <c r="F65" s="15"/>
      <c r="G65" s="137">
        <f>G66+G74</f>
        <v>85</v>
      </c>
      <c r="H65" s="137">
        <f>H66+H74</f>
        <v>85</v>
      </c>
      <c r="I65" s="137">
        <f>I66+I74</f>
        <v>90</v>
      </c>
      <c r="J65" s="137">
        <f>J66+J74</f>
        <v>90</v>
      </c>
    </row>
    <row r="66" spans="1:10" ht="31.5">
      <c r="A66" s="14" t="s">
        <v>213</v>
      </c>
      <c r="B66" s="226">
        <v>650</v>
      </c>
      <c r="C66" s="15" t="s">
        <v>550</v>
      </c>
      <c r="D66" s="15" t="s">
        <v>547</v>
      </c>
      <c r="E66" s="15" t="s">
        <v>311</v>
      </c>
      <c r="F66" s="15"/>
      <c r="G66" s="137">
        <f>G67+G70</f>
        <v>65</v>
      </c>
      <c r="H66" s="137">
        <f>H67+H70</f>
        <v>65</v>
      </c>
      <c r="I66" s="137">
        <f>I67+I70</f>
        <v>70</v>
      </c>
      <c r="J66" s="137">
        <f>J67+J70</f>
        <v>70</v>
      </c>
    </row>
    <row r="67" spans="1:10" ht="48" thickBot="1">
      <c r="A67" s="195" t="s">
        <v>473</v>
      </c>
      <c r="B67" s="226">
        <v>650</v>
      </c>
      <c r="C67" s="15" t="s">
        <v>550</v>
      </c>
      <c r="D67" s="15" t="s">
        <v>547</v>
      </c>
      <c r="E67" s="15" t="s">
        <v>311</v>
      </c>
      <c r="F67" s="15" t="s">
        <v>471</v>
      </c>
      <c r="G67" s="137">
        <f aca="true" t="shared" si="11" ref="G67:J68">G68</f>
        <v>46.9</v>
      </c>
      <c r="H67" s="137">
        <f t="shared" si="11"/>
        <v>46.9</v>
      </c>
      <c r="I67" s="137">
        <f t="shared" si="11"/>
        <v>46.9</v>
      </c>
      <c r="J67" s="137">
        <f t="shared" si="11"/>
        <v>46.9</v>
      </c>
    </row>
    <row r="68" spans="1:10" ht="16.5" thickBot="1">
      <c r="A68" s="196" t="s">
        <v>474</v>
      </c>
      <c r="B68" s="226">
        <v>650</v>
      </c>
      <c r="C68" s="15" t="s">
        <v>550</v>
      </c>
      <c r="D68" s="15" t="s">
        <v>547</v>
      </c>
      <c r="E68" s="15" t="s">
        <v>311</v>
      </c>
      <c r="F68" s="15" t="s">
        <v>470</v>
      </c>
      <c r="G68" s="137">
        <f t="shared" si="11"/>
        <v>46.9</v>
      </c>
      <c r="H68" s="137">
        <f t="shared" si="11"/>
        <v>46.9</v>
      </c>
      <c r="I68" s="137">
        <f t="shared" si="11"/>
        <v>46.9</v>
      </c>
      <c r="J68" s="137">
        <f t="shared" si="11"/>
        <v>46.9</v>
      </c>
    </row>
    <row r="69" spans="1:10" ht="16.5" thickBot="1">
      <c r="A69" s="7" t="s">
        <v>194</v>
      </c>
      <c r="B69" s="57">
        <v>650</v>
      </c>
      <c r="C69" s="10" t="s">
        <v>550</v>
      </c>
      <c r="D69" s="10" t="s">
        <v>547</v>
      </c>
      <c r="E69" s="10" t="s">
        <v>311</v>
      </c>
      <c r="F69" s="10" t="s">
        <v>193</v>
      </c>
      <c r="G69" s="138">
        <f>'прил.7'!F78</f>
        <v>46.9</v>
      </c>
      <c r="H69" s="138">
        <f>'прил.7'!G78</f>
        <v>46.9</v>
      </c>
      <c r="I69" s="138">
        <f>'прил.7'!H78</f>
        <v>46.9</v>
      </c>
      <c r="J69" s="138">
        <f>'прил.7'!I78</f>
        <v>46.9</v>
      </c>
    </row>
    <row r="70" spans="1:10" ht="16.5" thickBot="1">
      <c r="A70" s="199" t="s">
        <v>477</v>
      </c>
      <c r="B70" s="226">
        <v>650</v>
      </c>
      <c r="C70" s="15" t="s">
        <v>550</v>
      </c>
      <c r="D70" s="15" t="s">
        <v>547</v>
      </c>
      <c r="E70" s="15" t="s">
        <v>311</v>
      </c>
      <c r="F70" s="15" t="s">
        <v>475</v>
      </c>
      <c r="G70" s="137">
        <f>G71</f>
        <v>18.1</v>
      </c>
      <c r="H70" s="137">
        <f>H71</f>
        <v>18.1</v>
      </c>
      <c r="I70" s="137">
        <f>I71</f>
        <v>23.1</v>
      </c>
      <c r="J70" s="137">
        <f>J71</f>
        <v>23.1</v>
      </c>
    </row>
    <row r="71" spans="1:10" ht="32.25" thickBot="1">
      <c r="A71" s="195" t="s">
        <v>478</v>
      </c>
      <c r="B71" s="226">
        <v>650</v>
      </c>
      <c r="C71" s="15" t="s">
        <v>550</v>
      </c>
      <c r="D71" s="15" t="s">
        <v>547</v>
      </c>
      <c r="E71" s="15" t="s">
        <v>311</v>
      </c>
      <c r="F71" s="15" t="s">
        <v>476</v>
      </c>
      <c r="G71" s="137">
        <f>G72+G73</f>
        <v>18.1</v>
      </c>
      <c r="H71" s="137">
        <f>H72+H73</f>
        <v>18.1</v>
      </c>
      <c r="I71" s="137">
        <f>I72+I73</f>
        <v>23.1</v>
      </c>
      <c r="J71" s="137">
        <f>J72+J73</f>
        <v>23.1</v>
      </c>
    </row>
    <row r="72" spans="1:10" ht="31.5">
      <c r="A72" s="12" t="s">
        <v>203</v>
      </c>
      <c r="B72" s="57">
        <v>650</v>
      </c>
      <c r="C72" s="10" t="s">
        <v>550</v>
      </c>
      <c r="D72" s="10" t="s">
        <v>547</v>
      </c>
      <c r="E72" s="10" t="s">
        <v>311</v>
      </c>
      <c r="F72" s="10" t="s">
        <v>202</v>
      </c>
      <c r="G72" s="138">
        <f>'прил.7'!F81</f>
        <v>8.9</v>
      </c>
      <c r="H72" s="138">
        <f>'прил.7'!G81</f>
        <v>8.9</v>
      </c>
      <c r="I72" s="138">
        <f>'прил.7'!H81</f>
        <v>8.9</v>
      </c>
      <c r="J72" s="138">
        <f>'прил.7'!I81</f>
        <v>8.9</v>
      </c>
    </row>
    <row r="73" spans="1:10" ht="15.75">
      <c r="A73" s="12" t="s">
        <v>208</v>
      </c>
      <c r="B73" s="57">
        <v>650</v>
      </c>
      <c r="C73" s="10" t="s">
        <v>550</v>
      </c>
      <c r="D73" s="10" t="s">
        <v>547</v>
      </c>
      <c r="E73" s="10" t="s">
        <v>311</v>
      </c>
      <c r="F73" s="10" t="s">
        <v>197</v>
      </c>
      <c r="G73" s="138">
        <f>'прил.7'!F82</f>
        <v>9.2</v>
      </c>
      <c r="H73" s="138">
        <f>'прил.7'!G82</f>
        <v>9.2</v>
      </c>
      <c r="I73" s="138">
        <f>'прил.7'!H82</f>
        <v>14.2</v>
      </c>
      <c r="J73" s="138">
        <f>'прил.7'!I82</f>
        <v>14.2</v>
      </c>
    </row>
    <row r="74" spans="1:10" ht="16.5" thickBot="1">
      <c r="A74" s="14" t="s">
        <v>214</v>
      </c>
      <c r="B74" s="226">
        <v>650</v>
      </c>
      <c r="C74" s="15" t="s">
        <v>550</v>
      </c>
      <c r="D74" s="15" t="s">
        <v>547</v>
      </c>
      <c r="E74" s="15" t="s">
        <v>312</v>
      </c>
      <c r="F74" s="15"/>
      <c r="G74" s="137">
        <f>SUM(G77:G78)</f>
        <v>20</v>
      </c>
      <c r="H74" s="137">
        <f>SUM(H77:H78)</f>
        <v>20</v>
      </c>
      <c r="I74" s="137">
        <f>SUM(I77:I78)</f>
        <v>20</v>
      </c>
      <c r="J74" s="137">
        <f>SUM(J77:J78)</f>
        <v>20</v>
      </c>
    </row>
    <row r="75" spans="1:10" ht="16.5" thickBot="1">
      <c r="A75" s="205" t="s">
        <v>477</v>
      </c>
      <c r="B75" s="226">
        <v>650</v>
      </c>
      <c r="C75" s="15" t="s">
        <v>550</v>
      </c>
      <c r="D75" s="15" t="s">
        <v>547</v>
      </c>
      <c r="E75" s="15" t="s">
        <v>312</v>
      </c>
      <c r="F75" s="15" t="s">
        <v>475</v>
      </c>
      <c r="G75" s="137">
        <f>G76</f>
        <v>20</v>
      </c>
      <c r="H75" s="137">
        <f>H76</f>
        <v>20</v>
      </c>
      <c r="I75" s="137">
        <f>I76</f>
        <v>20</v>
      </c>
      <c r="J75" s="137">
        <f>J76</f>
        <v>20</v>
      </c>
    </row>
    <row r="76" spans="1:10" ht="32.25" thickBot="1">
      <c r="A76" s="195" t="s">
        <v>478</v>
      </c>
      <c r="B76" s="226">
        <v>650</v>
      </c>
      <c r="C76" s="15" t="s">
        <v>550</v>
      </c>
      <c r="D76" s="15" t="s">
        <v>547</v>
      </c>
      <c r="E76" s="15" t="s">
        <v>312</v>
      </c>
      <c r="F76" s="15" t="s">
        <v>476</v>
      </c>
      <c r="G76" s="137">
        <f>G77+G78</f>
        <v>20</v>
      </c>
      <c r="H76" s="137">
        <f>H77+H78</f>
        <v>20</v>
      </c>
      <c r="I76" s="137">
        <f>I77+I78</f>
        <v>20</v>
      </c>
      <c r="J76" s="137">
        <f>J77+J78</f>
        <v>20</v>
      </c>
    </row>
    <row r="77" spans="1:10" ht="31.5">
      <c r="A77" s="12" t="s">
        <v>203</v>
      </c>
      <c r="B77" s="57">
        <v>650</v>
      </c>
      <c r="C77" s="10" t="s">
        <v>550</v>
      </c>
      <c r="D77" s="10" t="s">
        <v>547</v>
      </c>
      <c r="E77" s="10" t="s">
        <v>312</v>
      </c>
      <c r="F77" s="10" t="s">
        <v>202</v>
      </c>
      <c r="G77" s="138">
        <f>'прил.7'!F86</f>
        <v>0.4</v>
      </c>
      <c r="H77" s="138">
        <f>'прил.7'!G86</f>
        <v>0.4</v>
      </c>
      <c r="I77" s="138">
        <f>'прил.7'!H86</f>
        <v>0.4</v>
      </c>
      <c r="J77" s="138">
        <f>'прил.7'!I86</f>
        <v>0.4</v>
      </c>
    </row>
    <row r="78" spans="1:10" ht="15.75">
      <c r="A78" s="12" t="s">
        <v>208</v>
      </c>
      <c r="B78" s="57">
        <v>650</v>
      </c>
      <c r="C78" s="10" t="s">
        <v>550</v>
      </c>
      <c r="D78" s="10" t="s">
        <v>547</v>
      </c>
      <c r="E78" s="10" t="s">
        <v>312</v>
      </c>
      <c r="F78" s="10" t="s">
        <v>197</v>
      </c>
      <c r="G78" s="138">
        <f>'прил.7'!F87</f>
        <v>19.6</v>
      </c>
      <c r="H78" s="138">
        <f>'прил.7'!G87</f>
        <v>19.6</v>
      </c>
      <c r="I78" s="138">
        <f>'прил.7'!H87</f>
        <v>19.6</v>
      </c>
      <c r="J78" s="138">
        <f>'прил.7'!I87</f>
        <v>19.6</v>
      </c>
    </row>
    <row r="79" spans="1:10" ht="31.5">
      <c r="A79" s="30" t="s">
        <v>372</v>
      </c>
      <c r="B79" s="226">
        <v>650</v>
      </c>
      <c r="C79" s="36" t="s">
        <v>550</v>
      </c>
      <c r="D79" s="36" t="s">
        <v>19</v>
      </c>
      <c r="E79" s="36"/>
      <c r="F79" s="15"/>
      <c r="G79" s="158">
        <f aca="true" t="shared" si="12" ref="G79:J80">G80</f>
        <v>37.7</v>
      </c>
      <c r="H79" s="158">
        <f t="shared" si="12"/>
        <v>0</v>
      </c>
      <c r="I79" s="158">
        <f t="shared" si="12"/>
        <v>37.7</v>
      </c>
      <c r="J79" s="158">
        <f t="shared" si="12"/>
        <v>0</v>
      </c>
    </row>
    <row r="80" spans="1:10" ht="15.75">
      <c r="A80" s="37" t="s">
        <v>375</v>
      </c>
      <c r="B80" s="226">
        <v>650</v>
      </c>
      <c r="C80" s="15" t="s">
        <v>550</v>
      </c>
      <c r="D80" s="15" t="s">
        <v>19</v>
      </c>
      <c r="E80" s="15" t="s">
        <v>308</v>
      </c>
      <c r="F80" s="15"/>
      <c r="G80" s="55">
        <f t="shared" si="12"/>
        <v>37.7</v>
      </c>
      <c r="H80" s="158">
        <f t="shared" si="12"/>
        <v>0</v>
      </c>
      <c r="I80" s="55">
        <f t="shared" si="12"/>
        <v>37.7</v>
      </c>
      <c r="J80" s="55">
        <f t="shared" si="12"/>
        <v>0</v>
      </c>
    </row>
    <row r="81" spans="1:10" ht="16.5" thickBot="1">
      <c r="A81" s="7" t="s">
        <v>385</v>
      </c>
      <c r="B81" s="57">
        <v>650</v>
      </c>
      <c r="C81" s="10" t="s">
        <v>550</v>
      </c>
      <c r="D81" s="10" t="s">
        <v>19</v>
      </c>
      <c r="E81" s="10" t="s">
        <v>313</v>
      </c>
      <c r="F81" s="10"/>
      <c r="G81" s="138">
        <f>G84</f>
        <v>37.7</v>
      </c>
      <c r="H81" s="138">
        <v>0</v>
      </c>
      <c r="I81" s="138">
        <f>I84</f>
        <v>37.7</v>
      </c>
      <c r="J81" s="138">
        <v>0</v>
      </c>
    </row>
    <row r="82" spans="1:10" ht="16.5" thickBot="1">
      <c r="A82" s="205" t="s">
        <v>477</v>
      </c>
      <c r="B82" s="226">
        <v>650</v>
      </c>
      <c r="C82" s="208" t="s">
        <v>550</v>
      </c>
      <c r="D82" s="208" t="s">
        <v>19</v>
      </c>
      <c r="E82" s="208" t="s">
        <v>313</v>
      </c>
      <c r="F82" s="208" t="s">
        <v>475</v>
      </c>
      <c r="G82" s="137">
        <f>G83</f>
        <v>37.7</v>
      </c>
      <c r="H82" s="137">
        <f aca="true" t="shared" si="13" ref="H82:J83">H83</f>
        <v>0</v>
      </c>
      <c r="I82" s="137">
        <f t="shared" si="13"/>
        <v>37.7</v>
      </c>
      <c r="J82" s="137">
        <f t="shared" si="13"/>
        <v>0</v>
      </c>
    </row>
    <row r="83" spans="1:10" ht="32.25" thickBot="1">
      <c r="A83" s="195" t="s">
        <v>478</v>
      </c>
      <c r="B83" s="226">
        <v>650</v>
      </c>
      <c r="C83" s="208" t="s">
        <v>550</v>
      </c>
      <c r="D83" s="208" t="s">
        <v>19</v>
      </c>
      <c r="E83" s="208" t="s">
        <v>313</v>
      </c>
      <c r="F83" s="208" t="s">
        <v>476</v>
      </c>
      <c r="G83" s="137">
        <f>G84</f>
        <v>37.7</v>
      </c>
      <c r="H83" s="137">
        <f t="shared" si="13"/>
        <v>0</v>
      </c>
      <c r="I83" s="137">
        <f t="shared" si="13"/>
        <v>37.7</v>
      </c>
      <c r="J83" s="137">
        <f t="shared" si="13"/>
        <v>0</v>
      </c>
    </row>
    <row r="84" spans="1:10" ht="15.75">
      <c r="A84" s="12" t="s">
        <v>208</v>
      </c>
      <c r="B84" s="57">
        <v>650</v>
      </c>
      <c r="C84" s="10" t="s">
        <v>550</v>
      </c>
      <c r="D84" s="10" t="s">
        <v>19</v>
      </c>
      <c r="E84" s="10" t="s">
        <v>313</v>
      </c>
      <c r="F84" s="32">
        <v>244</v>
      </c>
      <c r="G84" s="138">
        <f>'прил.7'!F93</f>
        <v>37.7</v>
      </c>
      <c r="H84" s="138">
        <f>'прил.7'!G93</f>
        <v>0</v>
      </c>
      <c r="I84" s="138">
        <f>'прил.7'!H93</f>
        <v>37.7</v>
      </c>
      <c r="J84" s="138">
        <f>'прил.7'!I93</f>
        <v>0</v>
      </c>
    </row>
    <row r="85" spans="1:10" ht="31.5">
      <c r="A85" s="30" t="s">
        <v>237</v>
      </c>
      <c r="B85" s="226">
        <v>650</v>
      </c>
      <c r="C85" s="36" t="s">
        <v>550</v>
      </c>
      <c r="D85" s="36" t="s">
        <v>238</v>
      </c>
      <c r="E85" s="36"/>
      <c r="F85" s="36"/>
      <c r="G85" s="136">
        <f aca="true" t="shared" si="14" ref="G85:J86">G86</f>
        <v>30</v>
      </c>
      <c r="H85" s="136">
        <f t="shared" si="14"/>
        <v>0</v>
      </c>
      <c r="I85" s="136">
        <f t="shared" si="14"/>
        <v>30</v>
      </c>
      <c r="J85" s="136">
        <f t="shared" si="14"/>
        <v>0</v>
      </c>
    </row>
    <row r="86" spans="1:10" ht="15.75">
      <c r="A86" s="37" t="s">
        <v>377</v>
      </c>
      <c r="B86" s="226">
        <v>650</v>
      </c>
      <c r="C86" s="15" t="s">
        <v>550</v>
      </c>
      <c r="D86" s="15" t="s">
        <v>238</v>
      </c>
      <c r="E86" s="15" t="s">
        <v>315</v>
      </c>
      <c r="F86" s="15"/>
      <c r="G86" s="137">
        <f t="shared" si="14"/>
        <v>30</v>
      </c>
      <c r="H86" s="137">
        <f t="shared" si="14"/>
        <v>0</v>
      </c>
      <c r="I86" s="137">
        <f t="shared" si="14"/>
        <v>30</v>
      </c>
      <c r="J86" s="137">
        <f t="shared" si="14"/>
        <v>0</v>
      </c>
    </row>
    <row r="87" spans="1:10" ht="48" thickBot="1">
      <c r="A87" s="7" t="s">
        <v>389</v>
      </c>
      <c r="B87" s="57">
        <v>650</v>
      </c>
      <c r="C87" s="10" t="s">
        <v>550</v>
      </c>
      <c r="D87" s="10" t="s">
        <v>238</v>
      </c>
      <c r="E87" s="10" t="s">
        <v>315</v>
      </c>
      <c r="F87" s="10"/>
      <c r="G87" s="138">
        <f>G90</f>
        <v>30</v>
      </c>
      <c r="H87" s="138">
        <v>0</v>
      </c>
      <c r="I87" s="138">
        <f>I90</f>
        <v>30</v>
      </c>
      <c r="J87" s="138">
        <v>0</v>
      </c>
    </row>
    <row r="88" spans="1:10" ht="16.5" thickBot="1">
      <c r="A88" s="205" t="s">
        <v>477</v>
      </c>
      <c r="B88" s="226">
        <v>650</v>
      </c>
      <c r="C88" s="15" t="s">
        <v>550</v>
      </c>
      <c r="D88" s="15" t="s">
        <v>238</v>
      </c>
      <c r="E88" s="15" t="s">
        <v>315</v>
      </c>
      <c r="F88" s="15" t="s">
        <v>475</v>
      </c>
      <c r="G88" s="137">
        <f>G89</f>
        <v>30</v>
      </c>
      <c r="H88" s="137">
        <f aca="true" t="shared" si="15" ref="H88:J89">H89</f>
        <v>0</v>
      </c>
      <c r="I88" s="137">
        <f t="shared" si="15"/>
        <v>30</v>
      </c>
      <c r="J88" s="137">
        <f t="shared" si="15"/>
        <v>0</v>
      </c>
    </row>
    <row r="89" spans="1:10" ht="32.25" thickBot="1">
      <c r="A89" s="195" t="s">
        <v>478</v>
      </c>
      <c r="B89" s="226">
        <v>650</v>
      </c>
      <c r="C89" s="15" t="s">
        <v>550</v>
      </c>
      <c r="D89" s="15" t="s">
        <v>238</v>
      </c>
      <c r="E89" s="15" t="s">
        <v>315</v>
      </c>
      <c r="F89" s="15" t="s">
        <v>476</v>
      </c>
      <c r="G89" s="137">
        <f>G90</f>
        <v>30</v>
      </c>
      <c r="H89" s="137">
        <f t="shared" si="15"/>
        <v>0</v>
      </c>
      <c r="I89" s="137">
        <f t="shared" si="15"/>
        <v>30</v>
      </c>
      <c r="J89" s="137">
        <f t="shared" si="15"/>
        <v>0</v>
      </c>
    </row>
    <row r="90" spans="1:10" ht="15.75">
      <c r="A90" s="12" t="s">
        <v>208</v>
      </c>
      <c r="B90" s="57">
        <v>650</v>
      </c>
      <c r="C90" s="10" t="s">
        <v>550</v>
      </c>
      <c r="D90" s="10" t="s">
        <v>238</v>
      </c>
      <c r="E90" s="10" t="s">
        <v>315</v>
      </c>
      <c r="F90" s="10" t="s">
        <v>197</v>
      </c>
      <c r="G90" s="138">
        <f>'прил.7'!F99</f>
        <v>30</v>
      </c>
      <c r="H90" s="138">
        <f>'прил.7'!G99</f>
        <v>0</v>
      </c>
      <c r="I90" s="138">
        <f>'прил.7'!H99</f>
        <v>30</v>
      </c>
      <c r="J90" s="138">
        <f>'прил.7'!I99</f>
        <v>0</v>
      </c>
    </row>
    <row r="91" spans="1:10" ht="15.75">
      <c r="A91" s="45" t="s">
        <v>580</v>
      </c>
      <c r="B91" s="233">
        <v>650</v>
      </c>
      <c r="C91" s="39" t="s">
        <v>547</v>
      </c>
      <c r="D91" s="39"/>
      <c r="E91" s="38"/>
      <c r="F91" s="38"/>
      <c r="G91" s="135">
        <f>G105+G98+G92</f>
        <v>1498</v>
      </c>
      <c r="H91" s="135">
        <f>H105+H98+H92</f>
        <v>0</v>
      </c>
      <c r="I91" s="135">
        <f>I105+I98+I92</f>
        <v>1370</v>
      </c>
      <c r="J91" s="135">
        <f>J105+J98+J92</f>
        <v>0</v>
      </c>
    </row>
    <row r="92" spans="1:10" ht="15.75">
      <c r="A92" s="46" t="s">
        <v>124</v>
      </c>
      <c r="B92" s="226">
        <v>650</v>
      </c>
      <c r="C92" s="36" t="s">
        <v>547</v>
      </c>
      <c r="D92" s="71" t="s">
        <v>545</v>
      </c>
      <c r="E92" s="71"/>
      <c r="F92" s="71"/>
      <c r="G92" s="136">
        <f>G93</f>
        <v>798</v>
      </c>
      <c r="H92" s="136">
        <f>H98+H93</f>
        <v>0</v>
      </c>
      <c r="I92" s="136">
        <f>I93</f>
        <v>720</v>
      </c>
      <c r="J92" s="136">
        <f>J98+J93</f>
        <v>0</v>
      </c>
    </row>
    <row r="93" spans="1:10" ht="15.75">
      <c r="A93" s="37" t="s">
        <v>375</v>
      </c>
      <c r="B93" s="226">
        <v>650</v>
      </c>
      <c r="C93" s="15" t="s">
        <v>547</v>
      </c>
      <c r="D93" s="60" t="s">
        <v>545</v>
      </c>
      <c r="E93" s="60" t="s">
        <v>308</v>
      </c>
      <c r="F93" s="60"/>
      <c r="G93" s="137">
        <f>G94</f>
        <v>798</v>
      </c>
      <c r="H93" s="137">
        <f>H94</f>
        <v>0</v>
      </c>
      <c r="I93" s="137">
        <f>I94</f>
        <v>720</v>
      </c>
      <c r="J93" s="137">
        <f>J94</f>
        <v>0</v>
      </c>
    </row>
    <row r="94" spans="1:10" ht="15.75">
      <c r="A94" s="37" t="s">
        <v>378</v>
      </c>
      <c r="B94" s="226">
        <v>650</v>
      </c>
      <c r="C94" s="15" t="s">
        <v>547</v>
      </c>
      <c r="D94" s="60" t="s">
        <v>545</v>
      </c>
      <c r="E94" s="60" t="s">
        <v>314</v>
      </c>
      <c r="F94" s="60"/>
      <c r="G94" s="137">
        <f>G97</f>
        <v>798</v>
      </c>
      <c r="H94" s="137">
        <f>H97</f>
        <v>0</v>
      </c>
      <c r="I94" s="137">
        <f>I97</f>
        <v>720</v>
      </c>
      <c r="J94" s="137">
        <f>J97</f>
        <v>0</v>
      </c>
    </row>
    <row r="95" spans="1:10" ht="15.75">
      <c r="A95" s="209" t="s">
        <v>477</v>
      </c>
      <c r="B95" s="226">
        <v>650</v>
      </c>
      <c r="C95" s="201" t="s">
        <v>547</v>
      </c>
      <c r="D95" s="60" t="s">
        <v>545</v>
      </c>
      <c r="E95" s="60" t="s">
        <v>314</v>
      </c>
      <c r="F95" s="15" t="s">
        <v>475</v>
      </c>
      <c r="G95" s="137">
        <f>G96</f>
        <v>798</v>
      </c>
      <c r="H95" s="137">
        <f aca="true" t="shared" si="16" ref="H95:J96">H96</f>
        <v>0</v>
      </c>
      <c r="I95" s="137">
        <f t="shared" si="16"/>
        <v>720</v>
      </c>
      <c r="J95" s="137">
        <f t="shared" si="16"/>
        <v>0</v>
      </c>
    </row>
    <row r="96" spans="1:10" ht="32.25" thickBot="1">
      <c r="A96" s="195" t="s">
        <v>478</v>
      </c>
      <c r="B96" s="226">
        <v>650</v>
      </c>
      <c r="C96" s="15" t="s">
        <v>547</v>
      </c>
      <c r="D96" s="60" t="s">
        <v>545</v>
      </c>
      <c r="E96" s="60" t="s">
        <v>314</v>
      </c>
      <c r="F96" s="15" t="s">
        <v>476</v>
      </c>
      <c r="G96" s="137">
        <f>G97</f>
        <v>798</v>
      </c>
      <c r="H96" s="137">
        <f t="shared" si="16"/>
        <v>0</v>
      </c>
      <c r="I96" s="137">
        <f t="shared" si="16"/>
        <v>720</v>
      </c>
      <c r="J96" s="137">
        <f t="shared" si="16"/>
        <v>0</v>
      </c>
    </row>
    <row r="97" spans="1:10" ht="15.75">
      <c r="A97" s="12" t="s">
        <v>208</v>
      </c>
      <c r="B97" s="12"/>
      <c r="C97" s="10" t="s">
        <v>547</v>
      </c>
      <c r="D97" s="142" t="s">
        <v>545</v>
      </c>
      <c r="E97" s="142" t="s">
        <v>314</v>
      </c>
      <c r="F97" s="142" t="s">
        <v>197</v>
      </c>
      <c r="G97" s="138">
        <v>798</v>
      </c>
      <c r="H97" s="138">
        <v>0</v>
      </c>
      <c r="I97" s="138">
        <v>720</v>
      </c>
      <c r="J97" s="138">
        <v>0</v>
      </c>
    </row>
    <row r="98" spans="1:10" ht="15.75">
      <c r="A98" s="46" t="s">
        <v>227</v>
      </c>
      <c r="B98" s="226">
        <v>650</v>
      </c>
      <c r="C98" s="36" t="s">
        <v>547</v>
      </c>
      <c r="D98" s="71" t="s">
        <v>19</v>
      </c>
      <c r="E98" s="71"/>
      <c r="F98" s="71"/>
      <c r="G98" s="136">
        <f>G99</f>
        <v>400</v>
      </c>
      <c r="H98" s="136">
        <f>H99</f>
        <v>0</v>
      </c>
      <c r="I98" s="136">
        <f>I99</f>
        <v>400</v>
      </c>
      <c r="J98" s="136">
        <f>J99</f>
        <v>0</v>
      </c>
    </row>
    <row r="99" spans="1:10" ht="15.75">
      <c r="A99" s="37" t="s">
        <v>377</v>
      </c>
      <c r="B99" s="226">
        <v>650</v>
      </c>
      <c r="C99" s="36" t="s">
        <v>547</v>
      </c>
      <c r="D99" s="36" t="s">
        <v>19</v>
      </c>
      <c r="E99" s="36" t="s">
        <v>316</v>
      </c>
      <c r="F99" s="71"/>
      <c r="G99" s="136">
        <f>G100</f>
        <v>400</v>
      </c>
      <c r="H99" s="136">
        <f>H104</f>
        <v>0</v>
      </c>
      <c r="I99" s="136">
        <f>I100</f>
        <v>400</v>
      </c>
      <c r="J99" s="136">
        <f>J104</f>
        <v>0</v>
      </c>
    </row>
    <row r="100" spans="1:10" ht="47.25">
      <c r="A100" s="37" t="s">
        <v>395</v>
      </c>
      <c r="B100" s="226">
        <v>650</v>
      </c>
      <c r="C100" s="15" t="s">
        <v>547</v>
      </c>
      <c r="D100" s="15" t="s">
        <v>19</v>
      </c>
      <c r="E100" s="15" t="s">
        <v>316</v>
      </c>
      <c r="F100" s="60"/>
      <c r="G100" s="137">
        <f>G101</f>
        <v>400</v>
      </c>
      <c r="H100" s="137">
        <f>H101</f>
        <v>0</v>
      </c>
      <c r="I100" s="137">
        <f>I101</f>
        <v>400</v>
      </c>
      <c r="J100" s="137">
        <f>J101</f>
        <v>0</v>
      </c>
    </row>
    <row r="101" spans="1:10" ht="15.75" hidden="1">
      <c r="A101" s="37" t="s">
        <v>228</v>
      </c>
      <c r="B101" s="226">
        <v>650</v>
      </c>
      <c r="C101" s="15" t="s">
        <v>547</v>
      </c>
      <c r="D101" s="15" t="s">
        <v>19</v>
      </c>
      <c r="E101" s="15" t="s">
        <v>316</v>
      </c>
      <c r="F101" s="60"/>
      <c r="G101" s="137">
        <f>G104</f>
        <v>400</v>
      </c>
      <c r="H101" s="137">
        <f>H104</f>
        <v>0</v>
      </c>
      <c r="I101" s="137">
        <f>I104</f>
        <v>400</v>
      </c>
      <c r="J101" s="137">
        <f>J104</f>
        <v>0</v>
      </c>
    </row>
    <row r="102" spans="1:10" ht="15.75">
      <c r="A102" s="209" t="s">
        <v>477</v>
      </c>
      <c r="B102" s="226">
        <v>650</v>
      </c>
      <c r="C102" s="15" t="s">
        <v>547</v>
      </c>
      <c r="D102" s="60" t="s">
        <v>19</v>
      </c>
      <c r="E102" s="60" t="s">
        <v>316</v>
      </c>
      <c r="F102" s="60" t="s">
        <v>475</v>
      </c>
      <c r="G102" s="137">
        <f aca="true" t="shared" si="17" ref="G102:J103">G103</f>
        <v>400</v>
      </c>
      <c r="H102" s="137">
        <f t="shared" si="17"/>
        <v>0</v>
      </c>
      <c r="I102" s="137">
        <f t="shared" si="17"/>
        <v>400</v>
      </c>
      <c r="J102" s="137">
        <f t="shared" si="17"/>
        <v>0</v>
      </c>
    </row>
    <row r="103" spans="1:10" ht="32.25" thickBot="1">
      <c r="A103" s="195" t="s">
        <v>478</v>
      </c>
      <c r="B103" s="226">
        <v>650</v>
      </c>
      <c r="C103" s="15" t="s">
        <v>547</v>
      </c>
      <c r="D103" s="60" t="s">
        <v>19</v>
      </c>
      <c r="E103" s="60" t="s">
        <v>316</v>
      </c>
      <c r="F103" s="60" t="s">
        <v>476</v>
      </c>
      <c r="G103" s="137">
        <f t="shared" si="17"/>
        <v>400</v>
      </c>
      <c r="H103" s="137">
        <f t="shared" si="17"/>
        <v>0</v>
      </c>
      <c r="I103" s="137">
        <f t="shared" si="17"/>
        <v>400</v>
      </c>
      <c r="J103" s="137">
        <f t="shared" si="17"/>
        <v>0</v>
      </c>
    </row>
    <row r="104" spans="1:10" ht="15.75">
      <c r="A104" s="12" t="s">
        <v>208</v>
      </c>
      <c r="B104" s="57">
        <v>650</v>
      </c>
      <c r="C104" s="10" t="s">
        <v>547</v>
      </c>
      <c r="D104" s="10" t="s">
        <v>19</v>
      </c>
      <c r="E104" s="10" t="s">
        <v>316</v>
      </c>
      <c r="F104" s="10" t="s">
        <v>197</v>
      </c>
      <c r="G104" s="138">
        <f>'прил.5'!D81-50</f>
        <v>400</v>
      </c>
      <c r="H104" s="138">
        <v>0</v>
      </c>
      <c r="I104" s="138">
        <f>'прил.5'!E81</f>
        <v>400</v>
      </c>
      <c r="J104" s="138">
        <v>0</v>
      </c>
    </row>
    <row r="105" spans="1:10" ht="15.75">
      <c r="A105" s="46" t="s">
        <v>3</v>
      </c>
      <c r="B105" s="122">
        <v>650</v>
      </c>
      <c r="C105" s="36" t="s">
        <v>547</v>
      </c>
      <c r="D105" s="36" t="s">
        <v>4</v>
      </c>
      <c r="E105" s="15"/>
      <c r="F105" s="15"/>
      <c r="G105" s="136">
        <f aca="true" t="shared" si="18" ref="G105:J106">G106</f>
        <v>300</v>
      </c>
      <c r="H105" s="136">
        <f t="shared" si="18"/>
        <v>0</v>
      </c>
      <c r="I105" s="136">
        <f t="shared" si="18"/>
        <v>250</v>
      </c>
      <c r="J105" s="136">
        <f t="shared" si="18"/>
        <v>0</v>
      </c>
    </row>
    <row r="106" spans="1:10" ht="15.75">
      <c r="A106" s="46" t="s">
        <v>375</v>
      </c>
      <c r="B106" s="122">
        <v>650</v>
      </c>
      <c r="C106" s="36" t="s">
        <v>547</v>
      </c>
      <c r="D106" s="36" t="s">
        <v>4</v>
      </c>
      <c r="E106" s="15" t="s">
        <v>308</v>
      </c>
      <c r="F106" s="15"/>
      <c r="G106" s="136">
        <f t="shared" si="18"/>
        <v>300</v>
      </c>
      <c r="H106" s="136">
        <f t="shared" si="18"/>
        <v>0</v>
      </c>
      <c r="I106" s="136">
        <f t="shared" si="18"/>
        <v>250</v>
      </c>
      <c r="J106" s="136">
        <f t="shared" si="18"/>
        <v>0</v>
      </c>
    </row>
    <row r="107" spans="1:10" ht="15.75">
      <c r="A107" s="37" t="s">
        <v>5</v>
      </c>
      <c r="B107" s="226">
        <v>650</v>
      </c>
      <c r="C107" s="15" t="s">
        <v>547</v>
      </c>
      <c r="D107" s="15" t="s">
        <v>4</v>
      </c>
      <c r="E107" s="15" t="s">
        <v>307</v>
      </c>
      <c r="F107" s="15"/>
      <c r="G107" s="137">
        <f>G108</f>
        <v>300</v>
      </c>
      <c r="H107" s="137">
        <f>H108</f>
        <v>0</v>
      </c>
      <c r="I107" s="137">
        <f>I108</f>
        <v>250</v>
      </c>
      <c r="J107" s="137">
        <f>J108</f>
        <v>0</v>
      </c>
    </row>
    <row r="108" spans="1:10" ht="31.5">
      <c r="A108" s="37" t="s">
        <v>6</v>
      </c>
      <c r="B108" s="226">
        <v>650</v>
      </c>
      <c r="C108" s="15" t="s">
        <v>547</v>
      </c>
      <c r="D108" s="15" t="s">
        <v>4</v>
      </c>
      <c r="E108" s="15" t="s">
        <v>307</v>
      </c>
      <c r="F108" s="15"/>
      <c r="G108" s="137">
        <f>G111</f>
        <v>300</v>
      </c>
      <c r="H108" s="137">
        <f>H111</f>
        <v>0</v>
      </c>
      <c r="I108" s="137">
        <f>I111</f>
        <v>250</v>
      </c>
      <c r="J108" s="137">
        <f>J111</f>
        <v>0</v>
      </c>
    </row>
    <row r="109" spans="1:10" ht="15.75">
      <c r="A109" s="209" t="s">
        <v>477</v>
      </c>
      <c r="B109" s="226">
        <v>650</v>
      </c>
      <c r="C109" s="15" t="s">
        <v>547</v>
      </c>
      <c r="D109" s="15" t="s">
        <v>4</v>
      </c>
      <c r="E109" s="15" t="s">
        <v>307</v>
      </c>
      <c r="F109" s="15" t="s">
        <v>475</v>
      </c>
      <c r="G109" s="137">
        <f>G110</f>
        <v>300</v>
      </c>
      <c r="H109" s="137">
        <f aca="true" t="shared" si="19" ref="H109:J110">H110</f>
        <v>0</v>
      </c>
      <c r="I109" s="137">
        <f t="shared" si="19"/>
        <v>250</v>
      </c>
      <c r="J109" s="137">
        <f t="shared" si="19"/>
        <v>0</v>
      </c>
    </row>
    <row r="110" spans="1:10" ht="32.25" thickBot="1">
      <c r="A110" s="195" t="s">
        <v>478</v>
      </c>
      <c r="B110" s="226">
        <v>650</v>
      </c>
      <c r="C110" s="15" t="s">
        <v>547</v>
      </c>
      <c r="D110" s="15" t="s">
        <v>4</v>
      </c>
      <c r="E110" s="15" t="s">
        <v>307</v>
      </c>
      <c r="F110" s="15" t="s">
        <v>476</v>
      </c>
      <c r="G110" s="137">
        <f>G111</f>
        <v>300</v>
      </c>
      <c r="H110" s="137">
        <f t="shared" si="19"/>
        <v>0</v>
      </c>
      <c r="I110" s="137">
        <f t="shared" si="19"/>
        <v>250</v>
      </c>
      <c r="J110" s="137">
        <f t="shared" si="19"/>
        <v>0</v>
      </c>
    </row>
    <row r="111" spans="1:10" ht="31.5">
      <c r="A111" s="12" t="s">
        <v>203</v>
      </c>
      <c r="B111" s="57">
        <v>650</v>
      </c>
      <c r="C111" s="10" t="s">
        <v>547</v>
      </c>
      <c r="D111" s="10" t="s">
        <v>4</v>
      </c>
      <c r="E111" s="10" t="s">
        <v>307</v>
      </c>
      <c r="F111" s="10" t="s">
        <v>202</v>
      </c>
      <c r="G111" s="138">
        <f>'прил.5'!D85-43.4</f>
        <v>300</v>
      </c>
      <c r="H111" s="138">
        <v>0</v>
      </c>
      <c r="I111" s="138">
        <f>'прил.5'!E85-50</f>
        <v>250</v>
      </c>
      <c r="J111" s="138">
        <v>0</v>
      </c>
    </row>
    <row r="112" spans="1:10" ht="15.75">
      <c r="A112" s="47" t="s">
        <v>551</v>
      </c>
      <c r="B112" s="224">
        <v>650</v>
      </c>
      <c r="C112" s="39" t="s">
        <v>553</v>
      </c>
      <c r="D112" s="39"/>
      <c r="E112" s="39"/>
      <c r="F112" s="39"/>
      <c r="G112" s="135">
        <f>G113+G120+G136</f>
        <v>13316.9</v>
      </c>
      <c r="H112" s="135">
        <f>H113+H120+H136</f>
        <v>0</v>
      </c>
      <c r="I112" s="135">
        <f>I113+I120+I136</f>
        <v>13541</v>
      </c>
      <c r="J112" s="135">
        <f>J113+J120+J136</f>
        <v>0</v>
      </c>
    </row>
    <row r="113" spans="1:10" ht="15.75">
      <c r="A113" s="48" t="s">
        <v>552</v>
      </c>
      <c r="B113" s="226">
        <v>650</v>
      </c>
      <c r="C113" s="36" t="s">
        <v>553</v>
      </c>
      <c r="D113" s="36" t="s">
        <v>545</v>
      </c>
      <c r="E113" s="36"/>
      <c r="F113" s="36"/>
      <c r="G113" s="136">
        <f aca="true" t="shared" si="20" ref="G113:J114">G114</f>
        <v>300</v>
      </c>
      <c r="H113" s="136">
        <f t="shared" si="20"/>
        <v>0</v>
      </c>
      <c r="I113" s="136">
        <f t="shared" si="20"/>
        <v>300</v>
      </c>
      <c r="J113" s="136">
        <f t="shared" si="20"/>
        <v>0</v>
      </c>
    </row>
    <row r="114" spans="1:10" ht="15.75">
      <c r="A114" s="48" t="s">
        <v>375</v>
      </c>
      <c r="B114" s="226">
        <v>650</v>
      </c>
      <c r="C114" s="36" t="s">
        <v>553</v>
      </c>
      <c r="D114" s="36" t="s">
        <v>545</v>
      </c>
      <c r="E114" s="36" t="s">
        <v>308</v>
      </c>
      <c r="F114" s="36"/>
      <c r="G114" s="136">
        <f t="shared" si="20"/>
        <v>300</v>
      </c>
      <c r="H114" s="136">
        <f t="shared" si="20"/>
        <v>0</v>
      </c>
      <c r="I114" s="136">
        <f t="shared" si="20"/>
        <v>300</v>
      </c>
      <c r="J114" s="136">
        <f t="shared" si="20"/>
        <v>0</v>
      </c>
    </row>
    <row r="115" spans="1:10" ht="15.75">
      <c r="A115" s="49" t="s">
        <v>521</v>
      </c>
      <c r="B115" s="226">
        <v>650</v>
      </c>
      <c r="C115" s="15" t="s">
        <v>553</v>
      </c>
      <c r="D115" s="15" t="s">
        <v>545</v>
      </c>
      <c r="E115" s="15" t="s">
        <v>319</v>
      </c>
      <c r="F115" s="15"/>
      <c r="G115" s="137">
        <f>G117</f>
        <v>300</v>
      </c>
      <c r="H115" s="137">
        <f>H117</f>
        <v>0</v>
      </c>
      <c r="I115" s="137">
        <f>I117</f>
        <v>300</v>
      </c>
      <c r="J115" s="137">
        <f>J117</f>
        <v>0</v>
      </c>
    </row>
    <row r="116" spans="1:10" ht="31.5" hidden="1">
      <c r="A116" s="37" t="s">
        <v>556</v>
      </c>
      <c r="B116" s="226">
        <v>650</v>
      </c>
      <c r="C116" s="15" t="s">
        <v>553</v>
      </c>
      <c r="D116" s="15" t="s">
        <v>545</v>
      </c>
      <c r="E116" s="15" t="s">
        <v>319</v>
      </c>
      <c r="F116" s="15"/>
      <c r="G116" s="137">
        <f>G119</f>
        <v>300</v>
      </c>
      <c r="H116" s="137">
        <f>H119</f>
        <v>0</v>
      </c>
      <c r="I116" s="137">
        <f>I119</f>
        <v>300</v>
      </c>
      <c r="J116" s="137">
        <f>J119</f>
        <v>0</v>
      </c>
    </row>
    <row r="117" spans="1:10" ht="15.75">
      <c r="A117" s="209" t="s">
        <v>477</v>
      </c>
      <c r="B117" s="226">
        <v>650</v>
      </c>
      <c r="C117" s="72" t="s">
        <v>553</v>
      </c>
      <c r="D117" s="72" t="s">
        <v>545</v>
      </c>
      <c r="E117" s="72" t="s">
        <v>319</v>
      </c>
      <c r="F117" s="15" t="s">
        <v>475</v>
      </c>
      <c r="G117" s="137">
        <f>G118</f>
        <v>300</v>
      </c>
      <c r="H117" s="137">
        <f aca="true" t="shared" si="21" ref="H117:J118">H118</f>
        <v>0</v>
      </c>
      <c r="I117" s="137">
        <f t="shared" si="21"/>
        <v>300</v>
      </c>
      <c r="J117" s="137">
        <f t="shared" si="21"/>
        <v>0</v>
      </c>
    </row>
    <row r="118" spans="1:10" ht="32.25" thickBot="1">
      <c r="A118" s="195" t="s">
        <v>478</v>
      </c>
      <c r="B118" s="226">
        <v>650</v>
      </c>
      <c r="C118" s="72" t="s">
        <v>553</v>
      </c>
      <c r="D118" s="72" t="s">
        <v>545</v>
      </c>
      <c r="E118" s="72" t="s">
        <v>319</v>
      </c>
      <c r="F118" s="15" t="s">
        <v>476</v>
      </c>
      <c r="G118" s="137">
        <f>G119</f>
        <v>300</v>
      </c>
      <c r="H118" s="137">
        <f t="shared" si="21"/>
        <v>0</v>
      </c>
      <c r="I118" s="137">
        <f t="shared" si="21"/>
        <v>300</v>
      </c>
      <c r="J118" s="137">
        <f t="shared" si="21"/>
        <v>0</v>
      </c>
    </row>
    <row r="119" spans="1:10" ht="31.5">
      <c r="A119" s="115" t="s">
        <v>205</v>
      </c>
      <c r="B119" s="235">
        <v>650</v>
      </c>
      <c r="C119" s="51" t="s">
        <v>553</v>
      </c>
      <c r="D119" s="51" t="s">
        <v>545</v>
      </c>
      <c r="E119" s="51" t="s">
        <v>319</v>
      </c>
      <c r="F119" s="51" t="s">
        <v>204</v>
      </c>
      <c r="G119" s="138">
        <v>300</v>
      </c>
      <c r="H119" s="138">
        <v>0</v>
      </c>
      <c r="I119" s="138">
        <v>300</v>
      </c>
      <c r="J119" s="138">
        <v>0</v>
      </c>
    </row>
    <row r="120" spans="1:10" ht="15.75">
      <c r="A120" s="48" t="s">
        <v>526</v>
      </c>
      <c r="B120" s="226">
        <v>650</v>
      </c>
      <c r="C120" s="36" t="s">
        <v>553</v>
      </c>
      <c r="D120" s="36" t="s">
        <v>546</v>
      </c>
      <c r="E120" s="36"/>
      <c r="F120" s="36"/>
      <c r="G120" s="136">
        <f>G121</f>
        <v>12116.9</v>
      </c>
      <c r="H120" s="136">
        <f>H121</f>
        <v>0</v>
      </c>
      <c r="I120" s="136">
        <f>I121</f>
        <v>12391</v>
      </c>
      <c r="J120" s="136">
        <f>J121</f>
        <v>0</v>
      </c>
    </row>
    <row r="121" spans="1:10" ht="15.75">
      <c r="A121" s="37" t="s">
        <v>375</v>
      </c>
      <c r="B121" s="226">
        <v>650</v>
      </c>
      <c r="C121" s="15" t="s">
        <v>553</v>
      </c>
      <c r="D121" s="15" t="s">
        <v>546</v>
      </c>
      <c r="E121" s="15" t="s">
        <v>308</v>
      </c>
      <c r="F121" s="15"/>
      <c r="G121" s="137">
        <f>G125+G130+G133</f>
        <v>12116.9</v>
      </c>
      <c r="H121" s="137">
        <f>H125+H130+H133</f>
        <v>0</v>
      </c>
      <c r="I121" s="137">
        <f>I125+I130+I133</f>
        <v>12391</v>
      </c>
      <c r="J121" s="137">
        <f>J125+J130+J133</f>
        <v>0</v>
      </c>
    </row>
    <row r="122" spans="1:10" ht="47.25" hidden="1">
      <c r="A122" s="37" t="s">
        <v>231</v>
      </c>
      <c r="B122" s="226">
        <v>650</v>
      </c>
      <c r="C122" s="15" t="s">
        <v>553</v>
      </c>
      <c r="D122" s="15" t="s">
        <v>546</v>
      </c>
      <c r="E122" s="15" t="s">
        <v>308</v>
      </c>
      <c r="F122" s="15"/>
      <c r="G122" s="137">
        <f>G127+G123+G130+G133</f>
        <v>12116.9</v>
      </c>
      <c r="H122" s="137">
        <f>H127+H123+H130+H133</f>
        <v>0</v>
      </c>
      <c r="I122" s="137">
        <f>I127+I123+I130+I133</f>
        <v>12391</v>
      </c>
      <c r="J122" s="137">
        <f>J127+J123+J130+J133</f>
        <v>0</v>
      </c>
    </row>
    <row r="123" spans="1:10" ht="47.25" hidden="1">
      <c r="A123" s="37" t="s">
        <v>260</v>
      </c>
      <c r="B123" s="226">
        <v>650</v>
      </c>
      <c r="C123" s="15" t="s">
        <v>553</v>
      </c>
      <c r="D123" s="15" t="s">
        <v>546</v>
      </c>
      <c r="E123" s="15" t="s">
        <v>229</v>
      </c>
      <c r="F123" s="15" t="s">
        <v>261</v>
      </c>
      <c r="G123" s="137">
        <f>G124</f>
        <v>0</v>
      </c>
      <c r="H123" s="137"/>
      <c r="I123" s="137">
        <f>I124</f>
        <v>0</v>
      </c>
      <c r="J123" s="137"/>
    </row>
    <row r="124" spans="1:10" ht="15.75" hidden="1">
      <c r="A124" s="115" t="s">
        <v>262</v>
      </c>
      <c r="B124" s="226">
        <v>650</v>
      </c>
      <c r="C124" s="51" t="s">
        <v>553</v>
      </c>
      <c r="D124" s="51" t="s">
        <v>546</v>
      </c>
      <c r="E124" s="51" t="s">
        <v>229</v>
      </c>
      <c r="F124" s="51" t="s">
        <v>261</v>
      </c>
      <c r="G124" s="143"/>
      <c r="H124" s="143"/>
      <c r="I124" s="143">
        <f>'прилож.2'!F121</f>
        <v>0</v>
      </c>
      <c r="J124" s="143"/>
    </row>
    <row r="125" spans="1:10" ht="15.75">
      <c r="A125" s="37" t="s">
        <v>403</v>
      </c>
      <c r="B125" s="226">
        <v>650</v>
      </c>
      <c r="C125" s="15" t="s">
        <v>553</v>
      </c>
      <c r="D125" s="15" t="s">
        <v>546</v>
      </c>
      <c r="E125" s="15" t="s">
        <v>320</v>
      </c>
      <c r="F125" s="15"/>
      <c r="G125" s="144">
        <f aca="true" t="shared" si="22" ref="G125:J126">G126</f>
        <v>5801.1</v>
      </c>
      <c r="H125" s="144">
        <f t="shared" si="22"/>
        <v>0</v>
      </c>
      <c r="I125" s="144">
        <f t="shared" si="22"/>
        <v>6075.2</v>
      </c>
      <c r="J125" s="144">
        <f t="shared" si="22"/>
        <v>0</v>
      </c>
    </row>
    <row r="126" spans="1:10" ht="16.5" thickBot="1">
      <c r="A126" s="220" t="s">
        <v>480</v>
      </c>
      <c r="B126" s="226">
        <v>650</v>
      </c>
      <c r="C126" s="15" t="s">
        <v>553</v>
      </c>
      <c r="D126" s="15" t="s">
        <v>546</v>
      </c>
      <c r="E126" s="15" t="s">
        <v>320</v>
      </c>
      <c r="F126" s="15" t="s">
        <v>479</v>
      </c>
      <c r="G126" s="144">
        <f t="shared" si="22"/>
        <v>5801.1</v>
      </c>
      <c r="H126" s="144">
        <f t="shared" si="22"/>
        <v>0</v>
      </c>
      <c r="I126" s="144">
        <f t="shared" si="22"/>
        <v>6075.2</v>
      </c>
      <c r="J126" s="144">
        <f t="shared" si="22"/>
        <v>0</v>
      </c>
    </row>
    <row r="127" spans="1:10" ht="15.75">
      <c r="A127" s="37" t="s">
        <v>403</v>
      </c>
      <c r="B127" s="226">
        <v>650</v>
      </c>
      <c r="C127" s="15" t="s">
        <v>553</v>
      </c>
      <c r="D127" s="15" t="s">
        <v>546</v>
      </c>
      <c r="E127" s="15" t="s">
        <v>320</v>
      </c>
      <c r="F127" s="15" t="s">
        <v>206</v>
      </c>
      <c r="G127" s="137">
        <f>G128+G129</f>
        <v>5801.1</v>
      </c>
      <c r="H127" s="137">
        <v>0</v>
      </c>
      <c r="I127" s="137">
        <f>I128</f>
        <v>6075.2</v>
      </c>
      <c r="J127" s="137"/>
    </row>
    <row r="128" spans="1:10" ht="47.25">
      <c r="A128" s="12" t="s">
        <v>380</v>
      </c>
      <c r="B128" s="57">
        <v>650</v>
      </c>
      <c r="C128" s="51" t="s">
        <v>553</v>
      </c>
      <c r="D128" s="51" t="s">
        <v>546</v>
      </c>
      <c r="E128" s="51" t="s">
        <v>320</v>
      </c>
      <c r="F128" s="51" t="s">
        <v>206</v>
      </c>
      <c r="G128" s="143">
        <v>5801.1</v>
      </c>
      <c r="H128" s="138">
        <v>0</v>
      </c>
      <c r="I128" s="143">
        <v>6075.2</v>
      </c>
      <c r="J128" s="138">
        <v>0</v>
      </c>
    </row>
    <row r="129" spans="1:10" ht="63">
      <c r="A129" s="12" t="s">
        <v>402</v>
      </c>
      <c r="B129" s="57">
        <v>650</v>
      </c>
      <c r="C129" s="51" t="s">
        <v>553</v>
      </c>
      <c r="D129" s="51" t="s">
        <v>546</v>
      </c>
      <c r="E129" s="51" t="s">
        <v>320</v>
      </c>
      <c r="F129" s="51" t="s">
        <v>206</v>
      </c>
      <c r="G129" s="143">
        <f>24552-24552</f>
        <v>0</v>
      </c>
      <c r="H129" s="138">
        <v>0</v>
      </c>
      <c r="I129" s="143">
        <v>0</v>
      </c>
      <c r="J129" s="138">
        <v>0</v>
      </c>
    </row>
    <row r="130" spans="1:10" ht="47.25">
      <c r="A130" s="37" t="s">
        <v>400</v>
      </c>
      <c r="B130" s="123">
        <v>650</v>
      </c>
      <c r="C130" s="15" t="s">
        <v>553</v>
      </c>
      <c r="D130" s="15" t="s">
        <v>546</v>
      </c>
      <c r="E130" s="15" t="s">
        <v>321</v>
      </c>
      <c r="F130" s="72"/>
      <c r="G130" s="137">
        <f>G132</f>
        <v>6000</v>
      </c>
      <c r="H130" s="137">
        <f>H132</f>
        <v>0</v>
      </c>
      <c r="I130" s="137">
        <f>I132</f>
        <v>6000</v>
      </c>
      <c r="J130" s="137">
        <f>J132</f>
        <v>0</v>
      </c>
    </row>
    <row r="131" spans="1:10" ht="16.5" thickBot="1">
      <c r="A131" s="220" t="s">
        <v>480</v>
      </c>
      <c r="B131" s="123">
        <v>650</v>
      </c>
      <c r="C131" s="15" t="s">
        <v>553</v>
      </c>
      <c r="D131" s="15" t="s">
        <v>546</v>
      </c>
      <c r="E131" s="15" t="s">
        <v>321</v>
      </c>
      <c r="F131" s="15" t="s">
        <v>475</v>
      </c>
      <c r="G131" s="137">
        <f>G132</f>
        <v>6000</v>
      </c>
      <c r="H131" s="137">
        <f>H132</f>
        <v>0</v>
      </c>
      <c r="I131" s="137">
        <f>I132</f>
        <v>6000</v>
      </c>
      <c r="J131" s="137">
        <f>J132</f>
        <v>0</v>
      </c>
    </row>
    <row r="132" spans="1:10" ht="47.25">
      <c r="A132" s="12" t="s">
        <v>401</v>
      </c>
      <c r="B132" s="57">
        <v>650</v>
      </c>
      <c r="C132" s="10" t="s">
        <v>553</v>
      </c>
      <c r="D132" s="10" t="s">
        <v>546</v>
      </c>
      <c r="E132" s="10" t="s">
        <v>321</v>
      </c>
      <c r="F132" s="10" t="s">
        <v>204</v>
      </c>
      <c r="G132" s="143">
        <v>6000</v>
      </c>
      <c r="H132" s="138">
        <v>0</v>
      </c>
      <c r="I132" s="143">
        <v>6000</v>
      </c>
      <c r="J132" s="138">
        <v>0</v>
      </c>
    </row>
    <row r="133" spans="1:10" ht="47.25">
      <c r="A133" s="37" t="s">
        <v>382</v>
      </c>
      <c r="B133" s="123">
        <v>650</v>
      </c>
      <c r="C133" s="72" t="s">
        <v>553</v>
      </c>
      <c r="D133" s="72" t="s">
        <v>546</v>
      </c>
      <c r="E133" s="72" t="s">
        <v>322</v>
      </c>
      <c r="F133" s="72"/>
      <c r="G133" s="144">
        <f>G134</f>
        <v>315.8</v>
      </c>
      <c r="H133" s="144">
        <f aca="true" t="shared" si="23" ref="H133:J134">H134</f>
        <v>0</v>
      </c>
      <c r="I133" s="144">
        <f t="shared" si="23"/>
        <v>315.8</v>
      </c>
      <c r="J133" s="144">
        <f t="shared" si="23"/>
        <v>0</v>
      </c>
    </row>
    <row r="134" spans="1:10" ht="16.5" thickBot="1">
      <c r="A134" s="220" t="s">
        <v>480</v>
      </c>
      <c r="B134" s="123">
        <v>650</v>
      </c>
      <c r="C134" s="72" t="s">
        <v>553</v>
      </c>
      <c r="D134" s="72" t="s">
        <v>546</v>
      </c>
      <c r="E134" s="72" t="s">
        <v>322</v>
      </c>
      <c r="F134" s="72" t="s">
        <v>475</v>
      </c>
      <c r="G134" s="144">
        <f>G135</f>
        <v>315.8</v>
      </c>
      <c r="H134" s="144">
        <f t="shared" si="23"/>
        <v>0</v>
      </c>
      <c r="I134" s="144">
        <f t="shared" si="23"/>
        <v>315.8</v>
      </c>
      <c r="J134" s="144">
        <f t="shared" si="23"/>
        <v>0</v>
      </c>
    </row>
    <row r="135" spans="1:10" ht="47.25">
      <c r="A135" s="12" t="s">
        <v>382</v>
      </c>
      <c r="B135" s="57">
        <v>650</v>
      </c>
      <c r="C135" s="10" t="s">
        <v>553</v>
      </c>
      <c r="D135" s="10" t="s">
        <v>546</v>
      </c>
      <c r="E135" s="10" t="s">
        <v>322</v>
      </c>
      <c r="F135" s="10" t="s">
        <v>204</v>
      </c>
      <c r="G135" s="143">
        <v>315.8</v>
      </c>
      <c r="H135" s="138">
        <v>0</v>
      </c>
      <c r="I135" s="143">
        <v>315.8</v>
      </c>
      <c r="J135" s="138">
        <v>0</v>
      </c>
    </row>
    <row r="136" spans="1:10" ht="15.75">
      <c r="A136" s="48" t="s">
        <v>559</v>
      </c>
      <c r="B136" s="123">
        <v>650</v>
      </c>
      <c r="C136" s="36" t="s">
        <v>553</v>
      </c>
      <c r="D136" s="36" t="s">
        <v>550</v>
      </c>
      <c r="E136" s="36"/>
      <c r="F136" s="36"/>
      <c r="G136" s="136">
        <f aca="true" t="shared" si="24" ref="G136:J137">G137</f>
        <v>900</v>
      </c>
      <c r="H136" s="136">
        <f t="shared" si="24"/>
        <v>0</v>
      </c>
      <c r="I136" s="136">
        <f t="shared" si="24"/>
        <v>850</v>
      </c>
      <c r="J136" s="136">
        <f t="shared" si="24"/>
        <v>0</v>
      </c>
    </row>
    <row r="137" spans="1:10" ht="15.75">
      <c r="A137" s="37" t="s">
        <v>377</v>
      </c>
      <c r="B137" s="123">
        <v>650</v>
      </c>
      <c r="C137" s="36" t="s">
        <v>553</v>
      </c>
      <c r="D137" s="36" t="s">
        <v>550</v>
      </c>
      <c r="E137" s="36" t="s">
        <v>451</v>
      </c>
      <c r="F137" s="36"/>
      <c r="G137" s="136">
        <f t="shared" si="24"/>
        <v>900</v>
      </c>
      <c r="H137" s="136">
        <f t="shared" si="24"/>
        <v>0</v>
      </c>
      <c r="I137" s="136">
        <f t="shared" si="24"/>
        <v>850</v>
      </c>
      <c r="J137" s="136">
        <f t="shared" si="24"/>
        <v>0</v>
      </c>
    </row>
    <row r="138" spans="1:10" ht="49.5" customHeight="1">
      <c r="A138" s="37" t="s">
        <v>397</v>
      </c>
      <c r="B138" s="123">
        <v>650</v>
      </c>
      <c r="C138" s="15" t="s">
        <v>553</v>
      </c>
      <c r="D138" s="15" t="s">
        <v>550</v>
      </c>
      <c r="E138" s="15" t="s">
        <v>451</v>
      </c>
      <c r="F138" s="15"/>
      <c r="G138" s="137">
        <f>G139+G143+G147</f>
        <v>900</v>
      </c>
      <c r="H138" s="137">
        <f>H139+H143+H147</f>
        <v>0</v>
      </c>
      <c r="I138" s="137">
        <f>I139+I143+I147</f>
        <v>850</v>
      </c>
      <c r="J138" s="137">
        <f>J139+J143+J147</f>
        <v>0</v>
      </c>
    </row>
    <row r="139" spans="1:10" ht="15.75">
      <c r="A139" s="49" t="s">
        <v>531</v>
      </c>
      <c r="B139" s="123">
        <v>650</v>
      </c>
      <c r="C139" s="15" t="s">
        <v>553</v>
      </c>
      <c r="D139" s="15" t="s">
        <v>550</v>
      </c>
      <c r="E139" s="15" t="s">
        <v>453</v>
      </c>
      <c r="F139" s="15"/>
      <c r="G139" s="137">
        <f>G142</f>
        <v>550</v>
      </c>
      <c r="H139" s="137">
        <f>H142</f>
        <v>0</v>
      </c>
      <c r="I139" s="137">
        <f>I142</f>
        <v>500</v>
      </c>
      <c r="J139" s="137">
        <f>J142</f>
        <v>0</v>
      </c>
    </row>
    <row r="140" spans="1:10" ht="15.75">
      <c r="A140" s="209" t="s">
        <v>477</v>
      </c>
      <c r="B140" s="123">
        <v>650</v>
      </c>
      <c r="C140" s="15" t="s">
        <v>553</v>
      </c>
      <c r="D140" s="15" t="s">
        <v>550</v>
      </c>
      <c r="E140" s="15" t="s">
        <v>453</v>
      </c>
      <c r="F140" s="15" t="s">
        <v>475</v>
      </c>
      <c r="G140" s="137">
        <f>G141</f>
        <v>550</v>
      </c>
      <c r="H140" s="137">
        <f aca="true" t="shared" si="25" ref="H140:J141">H141</f>
        <v>0</v>
      </c>
      <c r="I140" s="137">
        <f t="shared" si="25"/>
        <v>500</v>
      </c>
      <c r="J140" s="137">
        <f t="shared" si="25"/>
        <v>0</v>
      </c>
    </row>
    <row r="141" spans="1:10" ht="32.25" thickBot="1">
      <c r="A141" s="195" t="s">
        <v>478</v>
      </c>
      <c r="B141" s="123">
        <v>650</v>
      </c>
      <c r="C141" s="15" t="s">
        <v>553</v>
      </c>
      <c r="D141" s="15" t="s">
        <v>550</v>
      </c>
      <c r="E141" s="15" t="s">
        <v>453</v>
      </c>
      <c r="F141" s="15" t="s">
        <v>476</v>
      </c>
      <c r="G141" s="137">
        <f>G142</f>
        <v>550</v>
      </c>
      <c r="H141" s="137">
        <f t="shared" si="25"/>
        <v>0</v>
      </c>
      <c r="I141" s="137">
        <f t="shared" si="25"/>
        <v>500</v>
      </c>
      <c r="J141" s="137">
        <f t="shared" si="25"/>
        <v>0</v>
      </c>
    </row>
    <row r="142" spans="1:10" ht="15.75">
      <c r="A142" s="12" t="s">
        <v>208</v>
      </c>
      <c r="B142" s="57">
        <v>650</v>
      </c>
      <c r="C142" s="10" t="s">
        <v>553</v>
      </c>
      <c r="D142" s="10" t="s">
        <v>550</v>
      </c>
      <c r="E142" s="10" t="s">
        <v>453</v>
      </c>
      <c r="F142" s="10" t="s">
        <v>197</v>
      </c>
      <c r="G142" s="138">
        <f>'прил.7'!F180</f>
        <v>550</v>
      </c>
      <c r="H142" s="138">
        <f>'прил.7'!G180</f>
        <v>0</v>
      </c>
      <c r="I142" s="138">
        <f>'прил.7'!H180</f>
        <v>500</v>
      </c>
      <c r="J142" s="138">
        <f>'прил.7'!I180</f>
        <v>0</v>
      </c>
    </row>
    <row r="143" spans="1:10" ht="15.75">
      <c r="A143" s="37" t="s">
        <v>534</v>
      </c>
      <c r="B143" s="123">
        <v>650</v>
      </c>
      <c r="C143" s="15" t="s">
        <v>553</v>
      </c>
      <c r="D143" s="15" t="s">
        <v>550</v>
      </c>
      <c r="E143" s="15" t="s">
        <v>452</v>
      </c>
      <c r="F143" s="15"/>
      <c r="G143" s="137">
        <f>G146</f>
        <v>50</v>
      </c>
      <c r="H143" s="137">
        <f>H146</f>
        <v>0</v>
      </c>
      <c r="I143" s="137">
        <f>I146</f>
        <v>50</v>
      </c>
      <c r="J143" s="137">
        <f>J146</f>
        <v>0</v>
      </c>
    </row>
    <row r="144" spans="1:10" ht="15.75">
      <c r="A144" s="209" t="s">
        <v>477</v>
      </c>
      <c r="B144" s="123">
        <v>650</v>
      </c>
      <c r="C144" s="15" t="s">
        <v>553</v>
      </c>
      <c r="D144" s="15" t="s">
        <v>550</v>
      </c>
      <c r="E144" s="15" t="s">
        <v>452</v>
      </c>
      <c r="F144" s="15" t="s">
        <v>475</v>
      </c>
      <c r="G144" s="137">
        <f>G145</f>
        <v>50</v>
      </c>
      <c r="H144" s="137">
        <f aca="true" t="shared" si="26" ref="H144:J145">H145</f>
        <v>0</v>
      </c>
      <c r="I144" s="137">
        <f t="shared" si="26"/>
        <v>50</v>
      </c>
      <c r="J144" s="137">
        <f t="shared" si="26"/>
        <v>0</v>
      </c>
    </row>
    <row r="145" spans="1:10" ht="32.25" thickBot="1">
      <c r="A145" s="195" t="s">
        <v>478</v>
      </c>
      <c r="B145" s="123">
        <v>650</v>
      </c>
      <c r="C145" s="15" t="s">
        <v>553</v>
      </c>
      <c r="D145" s="15" t="s">
        <v>550</v>
      </c>
      <c r="E145" s="15" t="s">
        <v>452</v>
      </c>
      <c r="F145" s="15" t="s">
        <v>476</v>
      </c>
      <c r="G145" s="137">
        <f>G146</f>
        <v>50</v>
      </c>
      <c r="H145" s="137">
        <f t="shared" si="26"/>
        <v>0</v>
      </c>
      <c r="I145" s="137">
        <f t="shared" si="26"/>
        <v>50</v>
      </c>
      <c r="J145" s="137">
        <f t="shared" si="26"/>
        <v>0</v>
      </c>
    </row>
    <row r="146" spans="1:10" ht="15.75">
      <c r="A146" s="12" t="s">
        <v>208</v>
      </c>
      <c r="B146" s="57">
        <v>650</v>
      </c>
      <c r="C146" s="10" t="s">
        <v>553</v>
      </c>
      <c r="D146" s="10" t="s">
        <v>550</v>
      </c>
      <c r="E146" s="10" t="s">
        <v>452</v>
      </c>
      <c r="F146" s="10" t="s">
        <v>197</v>
      </c>
      <c r="G146" s="138">
        <f>'прил.7'!F188</f>
        <v>50</v>
      </c>
      <c r="H146" s="138">
        <f>'прил.7'!G188</f>
        <v>0</v>
      </c>
      <c r="I146" s="138">
        <f>'прил.7'!H188</f>
        <v>50</v>
      </c>
      <c r="J146" s="138">
        <v>0</v>
      </c>
    </row>
    <row r="147" spans="1:10" ht="15.75">
      <c r="A147" s="37" t="s">
        <v>535</v>
      </c>
      <c r="B147" s="123">
        <v>650</v>
      </c>
      <c r="C147" s="15" t="s">
        <v>553</v>
      </c>
      <c r="D147" s="15" t="s">
        <v>550</v>
      </c>
      <c r="E147" s="15" t="s">
        <v>454</v>
      </c>
      <c r="F147" s="15"/>
      <c r="G147" s="137">
        <f>G150</f>
        <v>300</v>
      </c>
      <c r="H147" s="137">
        <f>H150</f>
        <v>0</v>
      </c>
      <c r="I147" s="137">
        <f>I150</f>
        <v>300</v>
      </c>
      <c r="J147" s="137">
        <f>J150</f>
        <v>0</v>
      </c>
    </row>
    <row r="148" spans="1:10" ht="15.75">
      <c r="A148" s="209" t="s">
        <v>477</v>
      </c>
      <c r="B148" s="123">
        <v>650</v>
      </c>
      <c r="C148" s="15" t="s">
        <v>553</v>
      </c>
      <c r="D148" s="15" t="s">
        <v>550</v>
      </c>
      <c r="E148" s="15" t="s">
        <v>454</v>
      </c>
      <c r="F148" s="15" t="s">
        <v>475</v>
      </c>
      <c r="G148" s="137">
        <f>G149</f>
        <v>300</v>
      </c>
      <c r="H148" s="137">
        <f aca="true" t="shared" si="27" ref="H148:J149">H149</f>
        <v>0</v>
      </c>
      <c r="I148" s="137">
        <f t="shared" si="27"/>
        <v>300</v>
      </c>
      <c r="J148" s="137">
        <f t="shared" si="27"/>
        <v>0</v>
      </c>
    </row>
    <row r="149" spans="1:10" ht="32.25" thickBot="1">
      <c r="A149" s="195" t="s">
        <v>478</v>
      </c>
      <c r="B149" s="123">
        <v>650</v>
      </c>
      <c r="C149" s="15" t="s">
        <v>553</v>
      </c>
      <c r="D149" s="15" t="s">
        <v>550</v>
      </c>
      <c r="E149" s="15" t="s">
        <v>454</v>
      </c>
      <c r="F149" s="15" t="s">
        <v>476</v>
      </c>
      <c r="G149" s="137">
        <f>G150</f>
        <v>300</v>
      </c>
      <c r="H149" s="137">
        <f t="shared" si="27"/>
        <v>0</v>
      </c>
      <c r="I149" s="137">
        <f t="shared" si="27"/>
        <v>300</v>
      </c>
      <c r="J149" s="137">
        <f t="shared" si="27"/>
        <v>0</v>
      </c>
    </row>
    <row r="150" spans="1:10" ht="15.75">
      <c r="A150" s="12" t="s">
        <v>208</v>
      </c>
      <c r="B150" s="57">
        <v>650</v>
      </c>
      <c r="C150" s="10" t="s">
        <v>553</v>
      </c>
      <c r="D150" s="10" t="s">
        <v>550</v>
      </c>
      <c r="E150" s="10" t="s">
        <v>454</v>
      </c>
      <c r="F150" s="10" t="s">
        <v>197</v>
      </c>
      <c r="G150" s="138">
        <f>'прил.7'!F195</f>
        <v>300</v>
      </c>
      <c r="H150" s="138">
        <f>'прил.7'!G195</f>
        <v>0</v>
      </c>
      <c r="I150" s="138">
        <f>'прил.7'!H195</f>
        <v>300</v>
      </c>
      <c r="J150" s="138">
        <f>'прил.7'!I195</f>
        <v>0</v>
      </c>
    </row>
    <row r="151" spans="1:10" ht="15.75">
      <c r="A151" s="47" t="s">
        <v>536</v>
      </c>
      <c r="B151" s="224">
        <v>650</v>
      </c>
      <c r="C151" s="39" t="s">
        <v>549</v>
      </c>
      <c r="D151" s="39"/>
      <c r="E151" s="39"/>
      <c r="F151" s="39"/>
      <c r="G151" s="135">
        <f>G152</f>
        <v>297</v>
      </c>
      <c r="H151" s="135">
        <f aca="true" t="shared" si="28" ref="G151:J157">H152</f>
        <v>0</v>
      </c>
      <c r="I151" s="135">
        <f>I152</f>
        <v>297</v>
      </c>
      <c r="J151" s="135">
        <f t="shared" si="28"/>
        <v>0</v>
      </c>
    </row>
    <row r="152" spans="1:10" ht="15.75">
      <c r="A152" s="48" t="s">
        <v>537</v>
      </c>
      <c r="B152" s="123">
        <v>650</v>
      </c>
      <c r="C152" s="36" t="s">
        <v>549</v>
      </c>
      <c r="D152" s="36" t="s">
        <v>549</v>
      </c>
      <c r="E152" s="36"/>
      <c r="F152" s="36"/>
      <c r="G152" s="136">
        <f t="shared" si="28"/>
        <v>297</v>
      </c>
      <c r="H152" s="136">
        <f t="shared" si="28"/>
        <v>0</v>
      </c>
      <c r="I152" s="136">
        <f t="shared" si="28"/>
        <v>297</v>
      </c>
      <c r="J152" s="136">
        <f t="shared" si="28"/>
        <v>0</v>
      </c>
    </row>
    <row r="153" spans="1:10" ht="15.75">
      <c r="A153" s="48" t="s">
        <v>375</v>
      </c>
      <c r="B153" s="123">
        <v>650</v>
      </c>
      <c r="C153" s="36" t="s">
        <v>549</v>
      </c>
      <c r="D153" s="36" t="s">
        <v>549</v>
      </c>
      <c r="E153" s="36" t="s">
        <v>308</v>
      </c>
      <c r="F153" s="36"/>
      <c r="G153" s="137">
        <f t="shared" si="28"/>
        <v>297</v>
      </c>
      <c r="H153" s="137">
        <f t="shared" si="28"/>
        <v>0</v>
      </c>
      <c r="I153" s="137">
        <f t="shared" si="28"/>
        <v>297</v>
      </c>
      <c r="J153" s="137">
        <f t="shared" si="28"/>
        <v>0</v>
      </c>
    </row>
    <row r="154" spans="1:10" ht="15.75">
      <c r="A154" s="37" t="s">
        <v>538</v>
      </c>
      <c r="B154" s="123">
        <v>650</v>
      </c>
      <c r="C154" s="15" t="s">
        <v>549</v>
      </c>
      <c r="D154" s="15" t="s">
        <v>549</v>
      </c>
      <c r="E154" s="15" t="s">
        <v>326</v>
      </c>
      <c r="F154" s="15"/>
      <c r="G154" s="137">
        <f>G155</f>
        <v>297</v>
      </c>
      <c r="H154" s="137">
        <f t="shared" si="28"/>
        <v>0</v>
      </c>
      <c r="I154" s="137">
        <f t="shared" si="28"/>
        <v>297</v>
      </c>
      <c r="J154" s="137">
        <f t="shared" si="28"/>
        <v>0</v>
      </c>
    </row>
    <row r="155" spans="1:10" ht="47.25">
      <c r="A155" s="37" t="s">
        <v>565</v>
      </c>
      <c r="B155" s="123">
        <v>650</v>
      </c>
      <c r="C155" s="15" t="s">
        <v>549</v>
      </c>
      <c r="D155" s="15" t="s">
        <v>549</v>
      </c>
      <c r="E155" s="15" t="s">
        <v>326</v>
      </c>
      <c r="F155" s="15"/>
      <c r="G155" s="137">
        <f>G156</f>
        <v>297</v>
      </c>
      <c r="H155" s="137">
        <f t="shared" si="28"/>
        <v>0</v>
      </c>
      <c r="I155" s="137">
        <f t="shared" si="28"/>
        <v>297</v>
      </c>
      <c r="J155" s="137">
        <f t="shared" si="28"/>
        <v>0</v>
      </c>
    </row>
    <row r="156" spans="1:10" ht="48" thickBot="1">
      <c r="A156" s="195" t="s">
        <v>473</v>
      </c>
      <c r="B156" s="123">
        <v>650</v>
      </c>
      <c r="C156" s="15" t="s">
        <v>549</v>
      </c>
      <c r="D156" s="15" t="s">
        <v>549</v>
      </c>
      <c r="E156" s="15" t="s">
        <v>326</v>
      </c>
      <c r="F156" s="15" t="s">
        <v>471</v>
      </c>
      <c r="G156" s="137">
        <f>G157</f>
        <v>297</v>
      </c>
      <c r="H156" s="137">
        <f t="shared" si="28"/>
        <v>0</v>
      </c>
      <c r="I156" s="137">
        <f t="shared" si="28"/>
        <v>297</v>
      </c>
      <c r="J156" s="137">
        <f t="shared" si="28"/>
        <v>0</v>
      </c>
    </row>
    <row r="157" spans="1:10" ht="16.5" thickBot="1">
      <c r="A157" s="195" t="s">
        <v>456</v>
      </c>
      <c r="B157" s="123">
        <v>650</v>
      </c>
      <c r="C157" s="15" t="s">
        <v>549</v>
      </c>
      <c r="D157" s="15" t="s">
        <v>549</v>
      </c>
      <c r="E157" s="15" t="s">
        <v>326</v>
      </c>
      <c r="F157" s="15" t="s">
        <v>455</v>
      </c>
      <c r="G157" s="137">
        <f>G158</f>
        <v>297</v>
      </c>
      <c r="H157" s="137">
        <f t="shared" si="28"/>
        <v>0</v>
      </c>
      <c r="I157" s="137">
        <f t="shared" si="28"/>
        <v>297</v>
      </c>
      <c r="J157" s="137">
        <f t="shared" si="28"/>
        <v>0</v>
      </c>
    </row>
    <row r="158" spans="1:10" ht="15.75">
      <c r="A158" s="12" t="s">
        <v>194</v>
      </c>
      <c r="B158" s="57">
        <v>650</v>
      </c>
      <c r="C158" s="10" t="s">
        <v>549</v>
      </c>
      <c r="D158" s="10" t="s">
        <v>549</v>
      </c>
      <c r="E158" s="10" t="s">
        <v>326</v>
      </c>
      <c r="F158" s="10" t="s">
        <v>211</v>
      </c>
      <c r="G158" s="138">
        <v>297</v>
      </c>
      <c r="H158" s="138">
        <v>0</v>
      </c>
      <c r="I158" s="138">
        <v>297</v>
      </c>
      <c r="J158" s="138">
        <v>0</v>
      </c>
    </row>
    <row r="159" spans="1:10" ht="15.75">
      <c r="A159" s="45" t="s">
        <v>242</v>
      </c>
      <c r="B159" s="224">
        <v>650</v>
      </c>
      <c r="C159" s="39" t="s">
        <v>560</v>
      </c>
      <c r="D159" s="39"/>
      <c r="E159" s="39"/>
      <c r="F159" s="39"/>
      <c r="G159" s="135">
        <f aca="true" t="shared" si="29" ref="G159:J162">G160</f>
        <v>20898.4</v>
      </c>
      <c r="H159" s="135">
        <f t="shared" si="29"/>
        <v>0</v>
      </c>
      <c r="I159" s="135">
        <f t="shared" si="29"/>
        <v>30919.1</v>
      </c>
      <c r="J159" s="135">
        <f t="shared" si="29"/>
        <v>0</v>
      </c>
    </row>
    <row r="160" spans="1:10" ht="15.75">
      <c r="A160" s="48" t="s">
        <v>539</v>
      </c>
      <c r="B160" s="123">
        <v>650</v>
      </c>
      <c r="C160" s="36" t="s">
        <v>560</v>
      </c>
      <c r="D160" s="36" t="s">
        <v>545</v>
      </c>
      <c r="E160" s="36"/>
      <c r="F160" s="36"/>
      <c r="G160" s="136">
        <f>G161</f>
        <v>20898.4</v>
      </c>
      <c r="H160" s="136">
        <f t="shared" si="29"/>
        <v>0</v>
      </c>
      <c r="I160" s="136">
        <f t="shared" si="29"/>
        <v>30919.1</v>
      </c>
      <c r="J160" s="136">
        <f t="shared" si="29"/>
        <v>0</v>
      </c>
    </row>
    <row r="161" spans="1:10" ht="15.75">
      <c r="A161" s="48" t="s">
        <v>375</v>
      </c>
      <c r="B161" s="123">
        <v>650</v>
      </c>
      <c r="C161" s="36" t="s">
        <v>560</v>
      </c>
      <c r="D161" s="36" t="s">
        <v>545</v>
      </c>
      <c r="E161" s="36" t="s">
        <v>308</v>
      </c>
      <c r="F161" s="36"/>
      <c r="G161" s="136">
        <f>G162</f>
        <v>20898.4</v>
      </c>
      <c r="H161" s="136">
        <f t="shared" si="29"/>
        <v>0</v>
      </c>
      <c r="I161" s="136">
        <f t="shared" si="29"/>
        <v>30919.1</v>
      </c>
      <c r="J161" s="136">
        <f>J162</f>
        <v>0</v>
      </c>
    </row>
    <row r="162" spans="1:12" ht="31.5">
      <c r="A162" s="37" t="s">
        <v>540</v>
      </c>
      <c r="B162" s="123">
        <v>650</v>
      </c>
      <c r="C162" s="15" t="s">
        <v>560</v>
      </c>
      <c r="D162" s="15" t="s">
        <v>545</v>
      </c>
      <c r="E162" s="15" t="s">
        <v>308</v>
      </c>
      <c r="F162" s="15"/>
      <c r="G162" s="137">
        <f>G163+G172+G177</f>
        <v>20898.4</v>
      </c>
      <c r="H162" s="137">
        <f>H163+H172+H177</f>
        <v>0</v>
      </c>
      <c r="I162" s="137">
        <f>I163+I172+I177</f>
        <v>30919.1</v>
      </c>
      <c r="J162" s="137">
        <f t="shared" si="29"/>
        <v>0</v>
      </c>
      <c r="K162" s="216">
        <f>'прил.7'!F208-Лист9!G160</f>
        <v>0</v>
      </c>
      <c r="L162" s="216">
        <f>'прил.7'!H208-Лист9!I160</f>
        <v>0</v>
      </c>
    </row>
    <row r="163" spans="1:10" ht="15.75">
      <c r="A163" s="37" t="s">
        <v>541</v>
      </c>
      <c r="B163" s="123">
        <v>650</v>
      </c>
      <c r="C163" s="15" t="s">
        <v>560</v>
      </c>
      <c r="D163" s="15" t="s">
        <v>545</v>
      </c>
      <c r="E163" s="15" t="s">
        <v>326</v>
      </c>
      <c r="F163" s="15"/>
      <c r="G163" s="137">
        <f>G164+G168</f>
        <v>17396.9</v>
      </c>
      <c r="H163" s="137">
        <f>H164+H168</f>
        <v>0</v>
      </c>
      <c r="I163" s="137">
        <f>I164+I168</f>
        <v>16097.599999999999</v>
      </c>
      <c r="J163" s="137">
        <f>J164+J168</f>
        <v>0</v>
      </c>
    </row>
    <row r="164" spans="1:10" ht="48" thickBot="1">
      <c r="A164" s="195" t="s">
        <v>473</v>
      </c>
      <c r="B164" s="123">
        <v>650</v>
      </c>
      <c r="C164" s="15" t="s">
        <v>560</v>
      </c>
      <c r="D164" s="15" t="s">
        <v>545</v>
      </c>
      <c r="E164" s="15" t="s">
        <v>326</v>
      </c>
      <c r="F164" s="15" t="s">
        <v>471</v>
      </c>
      <c r="G164" s="137">
        <f>G165</f>
        <v>16880.5</v>
      </c>
      <c r="H164" s="137">
        <f aca="true" t="shared" si="30" ref="H164:J165">H165</f>
        <v>0</v>
      </c>
      <c r="I164" s="137">
        <f t="shared" si="30"/>
        <v>15594.599999999999</v>
      </c>
      <c r="J164" s="137">
        <f t="shared" si="30"/>
        <v>0</v>
      </c>
    </row>
    <row r="165" spans="1:10" ht="16.5" thickBot="1">
      <c r="A165" s="195" t="s">
        <v>456</v>
      </c>
      <c r="B165" s="123">
        <v>650</v>
      </c>
      <c r="C165" s="15" t="s">
        <v>560</v>
      </c>
      <c r="D165" s="15" t="s">
        <v>545</v>
      </c>
      <c r="E165" s="15" t="s">
        <v>326</v>
      </c>
      <c r="F165" s="15" t="s">
        <v>455</v>
      </c>
      <c r="G165" s="137">
        <f>G166</f>
        <v>16880.5</v>
      </c>
      <c r="H165" s="137">
        <f t="shared" si="30"/>
        <v>0</v>
      </c>
      <c r="I165" s="137">
        <f t="shared" si="30"/>
        <v>15594.599999999999</v>
      </c>
      <c r="J165" s="137">
        <f t="shared" si="30"/>
        <v>0</v>
      </c>
    </row>
    <row r="166" spans="1:10" ht="16.5" thickBot="1">
      <c r="A166" s="12" t="s">
        <v>194</v>
      </c>
      <c r="B166" s="57">
        <v>650</v>
      </c>
      <c r="C166" s="10" t="s">
        <v>560</v>
      </c>
      <c r="D166" s="10" t="s">
        <v>545</v>
      </c>
      <c r="E166" s="10" t="s">
        <v>326</v>
      </c>
      <c r="F166" s="10" t="s">
        <v>211</v>
      </c>
      <c r="G166" s="138">
        <f>'прил.7'!F215</f>
        <v>16880.5</v>
      </c>
      <c r="H166" s="138">
        <f>'прил.7'!G215</f>
        <v>0</v>
      </c>
      <c r="I166" s="138">
        <f>'прил.7'!H215</f>
        <v>15594.599999999999</v>
      </c>
      <c r="J166" s="138">
        <v>0</v>
      </c>
    </row>
    <row r="167" spans="1:10" ht="16.5" hidden="1" thickBot="1">
      <c r="A167" s="12" t="s">
        <v>195</v>
      </c>
      <c r="B167" s="123">
        <v>650</v>
      </c>
      <c r="C167" s="10" t="s">
        <v>560</v>
      </c>
      <c r="D167" s="10" t="s">
        <v>545</v>
      </c>
      <c r="E167" s="10" t="s">
        <v>326</v>
      </c>
      <c r="F167" s="10" t="s">
        <v>212</v>
      </c>
      <c r="G167" s="138">
        <v>0</v>
      </c>
      <c r="H167" s="138">
        <v>0</v>
      </c>
      <c r="I167" s="138">
        <v>0</v>
      </c>
      <c r="J167" s="138">
        <v>0</v>
      </c>
    </row>
    <row r="168" spans="1:10" ht="18" customHeight="1" thickBot="1">
      <c r="A168" s="199" t="s">
        <v>477</v>
      </c>
      <c r="B168" s="123">
        <v>650</v>
      </c>
      <c r="C168" s="15" t="s">
        <v>560</v>
      </c>
      <c r="D168" s="15" t="s">
        <v>545</v>
      </c>
      <c r="E168" s="15" t="s">
        <v>326</v>
      </c>
      <c r="F168" s="15" t="s">
        <v>475</v>
      </c>
      <c r="G168" s="137">
        <f>G169</f>
        <v>516.4</v>
      </c>
      <c r="H168" s="137">
        <f>H169</f>
        <v>0</v>
      </c>
      <c r="I168" s="137">
        <f>I169</f>
        <v>503</v>
      </c>
      <c r="J168" s="137">
        <f>J169</f>
        <v>0</v>
      </c>
    </row>
    <row r="169" spans="1:10" ht="32.25" thickBot="1">
      <c r="A169" s="195" t="s">
        <v>478</v>
      </c>
      <c r="B169" s="123">
        <v>650</v>
      </c>
      <c r="C169" s="15" t="s">
        <v>560</v>
      </c>
      <c r="D169" s="15" t="s">
        <v>545</v>
      </c>
      <c r="E169" s="15" t="s">
        <v>326</v>
      </c>
      <c r="F169" s="15" t="s">
        <v>476</v>
      </c>
      <c r="G169" s="137">
        <f>G170+G171</f>
        <v>516.4</v>
      </c>
      <c r="H169" s="137">
        <f>H170+H171</f>
        <v>0</v>
      </c>
      <c r="I169" s="137">
        <f>I170+I171</f>
        <v>503</v>
      </c>
      <c r="J169" s="137">
        <f>J170+J171</f>
        <v>0</v>
      </c>
    </row>
    <row r="170" spans="1:10" ht="31.5">
      <c r="A170" s="12" t="s">
        <v>203</v>
      </c>
      <c r="B170" s="57">
        <v>650</v>
      </c>
      <c r="C170" s="10" t="s">
        <v>560</v>
      </c>
      <c r="D170" s="10" t="s">
        <v>545</v>
      </c>
      <c r="E170" s="10" t="s">
        <v>326</v>
      </c>
      <c r="F170" s="10" t="s">
        <v>202</v>
      </c>
      <c r="G170" s="138">
        <f>'прил.7'!F219</f>
        <v>100</v>
      </c>
      <c r="H170" s="138">
        <f>'прил.7'!G219</f>
        <v>0</v>
      </c>
      <c r="I170" s="138">
        <f>'прил.7'!H219</f>
        <v>100</v>
      </c>
      <c r="J170" s="138">
        <v>0</v>
      </c>
    </row>
    <row r="171" spans="1:10" ht="15.75">
      <c r="A171" s="12" t="s">
        <v>208</v>
      </c>
      <c r="B171" s="57">
        <v>650</v>
      </c>
      <c r="C171" s="10" t="s">
        <v>560</v>
      </c>
      <c r="D171" s="10" t="s">
        <v>545</v>
      </c>
      <c r="E171" s="10" t="s">
        <v>326</v>
      </c>
      <c r="F171" s="10" t="s">
        <v>197</v>
      </c>
      <c r="G171" s="138">
        <f>'прил.7'!F220</f>
        <v>416.4</v>
      </c>
      <c r="H171" s="138">
        <f>'прил.7'!G220</f>
        <v>0</v>
      </c>
      <c r="I171" s="138">
        <f>'прил.7'!H220</f>
        <v>403</v>
      </c>
      <c r="J171" s="138">
        <f>'прил.7'!I220</f>
        <v>0</v>
      </c>
    </row>
    <row r="172" spans="1:10" ht="31.5">
      <c r="A172" s="37" t="s">
        <v>341</v>
      </c>
      <c r="B172" s="123">
        <v>650</v>
      </c>
      <c r="C172" s="15" t="s">
        <v>560</v>
      </c>
      <c r="D172" s="15" t="s">
        <v>545</v>
      </c>
      <c r="E172" s="15" t="s">
        <v>339</v>
      </c>
      <c r="F172" s="15"/>
      <c r="G172" s="137">
        <f>G175</f>
        <v>3466.5</v>
      </c>
      <c r="H172" s="137">
        <v>0</v>
      </c>
      <c r="I172" s="137">
        <f>I175</f>
        <v>14653.9</v>
      </c>
      <c r="J172" s="137">
        <v>0</v>
      </c>
    </row>
    <row r="173" spans="1:10" ht="48" thickBot="1">
      <c r="A173" s="195" t="s">
        <v>473</v>
      </c>
      <c r="B173" s="123">
        <v>650</v>
      </c>
      <c r="C173" s="15" t="s">
        <v>560</v>
      </c>
      <c r="D173" s="15" t="s">
        <v>545</v>
      </c>
      <c r="E173" s="15" t="s">
        <v>339</v>
      </c>
      <c r="F173" s="15" t="s">
        <v>471</v>
      </c>
      <c r="G173" s="137">
        <f aca="true" t="shared" si="31" ref="G173:J174">G174</f>
        <v>3466.5</v>
      </c>
      <c r="H173" s="137">
        <f t="shared" si="31"/>
        <v>0</v>
      </c>
      <c r="I173" s="137">
        <f t="shared" si="31"/>
        <v>14653.9</v>
      </c>
      <c r="J173" s="137">
        <f t="shared" si="31"/>
        <v>0</v>
      </c>
    </row>
    <row r="174" spans="1:10" ht="16.5" thickBot="1">
      <c r="A174" s="195" t="s">
        <v>456</v>
      </c>
      <c r="B174" s="123">
        <v>650</v>
      </c>
      <c r="C174" s="15" t="s">
        <v>560</v>
      </c>
      <c r="D174" s="15" t="s">
        <v>545</v>
      </c>
      <c r="E174" s="15" t="s">
        <v>339</v>
      </c>
      <c r="F174" s="15" t="s">
        <v>455</v>
      </c>
      <c r="G174" s="137">
        <f t="shared" si="31"/>
        <v>3466.5</v>
      </c>
      <c r="H174" s="137">
        <f t="shared" si="31"/>
        <v>0</v>
      </c>
      <c r="I174" s="137">
        <f t="shared" si="31"/>
        <v>14653.9</v>
      </c>
      <c r="J174" s="137">
        <f t="shared" si="31"/>
        <v>0</v>
      </c>
    </row>
    <row r="175" spans="1:10" ht="15.75">
      <c r="A175" s="12" t="s">
        <v>194</v>
      </c>
      <c r="B175" s="57">
        <v>650</v>
      </c>
      <c r="C175" s="10" t="s">
        <v>560</v>
      </c>
      <c r="D175" s="10" t="s">
        <v>545</v>
      </c>
      <c r="E175" s="10" t="s">
        <v>339</v>
      </c>
      <c r="F175" s="10" t="s">
        <v>211</v>
      </c>
      <c r="G175" s="138">
        <v>3466.5</v>
      </c>
      <c r="H175" s="138">
        <v>0</v>
      </c>
      <c r="I175" s="138">
        <v>14653.9</v>
      </c>
      <c r="J175" s="138">
        <v>0</v>
      </c>
    </row>
    <row r="176" spans="1:10" ht="31.5">
      <c r="A176" s="12" t="s">
        <v>342</v>
      </c>
      <c r="B176" s="57">
        <v>650</v>
      </c>
      <c r="C176" s="10" t="s">
        <v>560</v>
      </c>
      <c r="D176" s="10" t="s">
        <v>545</v>
      </c>
      <c r="E176" s="10" t="s">
        <v>340</v>
      </c>
      <c r="F176" s="10"/>
      <c r="G176" s="138">
        <f>'прил.7'!F224</f>
        <v>3466.5</v>
      </c>
      <c r="H176" s="138">
        <f>'прил.7'!G224</f>
        <v>0</v>
      </c>
      <c r="I176" s="138">
        <f>'прил.7'!H224</f>
        <v>14653.9</v>
      </c>
      <c r="J176" s="138">
        <v>0</v>
      </c>
    </row>
    <row r="177" spans="1:10" ht="48" thickBot="1">
      <c r="A177" s="195" t="s">
        <v>473</v>
      </c>
      <c r="B177" s="123">
        <v>650</v>
      </c>
      <c r="C177" s="15" t="s">
        <v>560</v>
      </c>
      <c r="D177" s="15" t="s">
        <v>545</v>
      </c>
      <c r="E177" s="15" t="s">
        <v>340</v>
      </c>
      <c r="F177" s="15" t="s">
        <v>471</v>
      </c>
      <c r="G177" s="137">
        <f>G178</f>
        <v>35</v>
      </c>
      <c r="H177" s="137">
        <f aca="true" t="shared" si="32" ref="H177:J178">H178</f>
        <v>0</v>
      </c>
      <c r="I177" s="137">
        <f t="shared" si="32"/>
        <v>167.6</v>
      </c>
      <c r="J177" s="137">
        <f t="shared" si="32"/>
        <v>0</v>
      </c>
    </row>
    <row r="178" spans="1:10" ht="16.5" thickBot="1">
      <c r="A178" s="195" t="s">
        <v>456</v>
      </c>
      <c r="B178" s="123">
        <v>650</v>
      </c>
      <c r="C178" s="15" t="s">
        <v>560</v>
      </c>
      <c r="D178" s="15" t="s">
        <v>545</v>
      </c>
      <c r="E178" s="15" t="s">
        <v>340</v>
      </c>
      <c r="F178" s="15" t="s">
        <v>455</v>
      </c>
      <c r="G178" s="137">
        <f>G179</f>
        <v>35</v>
      </c>
      <c r="H178" s="137">
        <f t="shared" si="32"/>
        <v>0</v>
      </c>
      <c r="I178" s="137">
        <f t="shared" si="32"/>
        <v>167.6</v>
      </c>
      <c r="J178" s="137">
        <f t="shared" si="32"/>
        <v>0</v>
      </c>
    </row>
    <row r="179" spans="1:10" ht="15.75">
      <c r="A179" s="12" t="s">
        <v>194</v>
      </c>
      <c r="B179" s="57">
        <v>650</v>
      </c>
      <c r="C179" s="10" t="s">
        <v>560</v>
      </c>
      <c r="D179" s="10" t="s">
        <v>545</v>
      </c>
      <c r="E179" s="10" t="s">
        <v>340</v>
      </c>
      <c r="F179" s="10" t="s">
        <v>211</v>
      </c>
      <c r="G179" s="138">
        <v>35</v>
      </c>
      <c r="H179" s="138">
        <v>0</v>
      </c>
      <c r="I179" s="138">
        <v>167.6</v>
      </c>
      <c r="J179" s="138">
        <v>0</v>
      </c>
    </row>
    <row r="180" spans="1:10" ht="15.75">
      <c r="A180" s="47" t="s">
        <v>264</v>
      </c>
      <c r="B180" s="224">
        <v>650</v>
      </c>
      <c r="C180" s="39" t="s">
        <v>4</v>
      </c>
      <c r="D180" s="39"/>
      <c r="E180" s="39"/>
      <c r="F180" s="39"/>
      <c r="G180" s="135">
        <f aca="true" t="shared" si="33" ref="G180:J183">G181</f>
        <v>288</v>
      </c>
      <c r="H180" s="135">
        <f t="shared" si="33"/>
        <v>0</v>
      </c>
      <c r="I180" s="135">
        <f t="shared" si="33"/>
        <v>288</v>
      </c>
      <c r="J180" s="135">
        <f t="shared" si="33"/>
        <v>0</v>
      </c>
    </row>
    <row r="181" spans="1:10" ht="15.75">
      <c r="A181" s="33" t="s">
        <v>374</v>
      </c>
      <c r="B181" s="123">
        <v>650</v>
      </c>
      <c r="C181" s="36" t="s">
        <v>4</v>
      </c>
      <c r="D181" s="36" t="s">
        <v>545</v>
      </c>
      <c r="E181" s="36"/>
      <c r="F181" s="36"/>
      <c r="G181" s="136">
        <f>G182</f>
        <v>288</v>
      </c>
      <c r="H181" s="136">
        <f t="shared" si="33"/>
        <v>0</v>
      </c>
      <c r="I181" s="136">
        <f t="shared" si="33"/>
        <v>288</v>
      </c>
      <c r="J181" s="136">
        <f t="shared" si="33"/>
        <v>0</v>
      </c>
    </row>
    <row r="182" spans="1:10" ht="15.75">
      <c r="A182" s="33" t="s">
        <v>375</v>
      </c>
      <c r="B182" s="123">
        <v>650</v>
      </c>
      <c r="C182" s="36" t="s">
        <v>4</v>
      </c>
      <c r="D182" s="36" t="s">
        <v>545</v>
      </c>
      <c r="E182" s="36" t="s">
        <v>308</v>
      </c>
      <c r="F182" s="36"/>
      <c r="G182" s="136">
        <f>G183</f>
        <v>288</v>
      </c>
      <c r="H182" s="136">
        <f>H183</f>
        <v>0</v>
      </c>
      <c r="I182" s="136">
        <f>I183</f>
        <v>288</v>
      </c>
      <c r="J182" s="136">
        <f>J183</f>
        <v>0</v>
      </c>
    </row>
    <row r="183" spans="1:10" ht="15.75" hidden="1">
      <c r="A183" s="37" t="s">
        <v>265</v>
      </c>
      <c r="B183" s="123">
        <v>650</v>
      </c>
      <c r="C183" s="15" t="s">
        <v>4</v>
      </c>
      <c r="D183" s="15" t="s">
        <v>545</v>
      </c>
      <c r="E183" s="15" t="s">
        <v>327</v>
      </c>
      <c r="F183" s="15"/>
      <c r="G183" s="137">
        <f t="shared" si="33"/>
        <v>288</v>
      </c>
      <c r="H183" s="137">
        <f t="shared" si="33"/>
        <v>0</v>
      </c>
      <c r="I183" s="137">
        <f t="shared" si="33"/>
        <v>288</v>
      </c>
      <c r="J183" s="137">
        <f t="shared" si="33"/>
        <v>0</v>
      </c>
    </row>
    <row r="184" spans="1:10" ht="15.75">
      <c r="A184" s="37" t="s">
        <v>266</v>
      </c>
      <c r="B184" s="123">
        <v>650</v>
      </c>
      <c r="C184" s="15" t="s">
        <v>4</v>
      </c>
      <c r="D184" s="15" t="s">
        <v>545</v>
      </c>
      <c r="E184" s="15" t="s">
        <v>327</v>
      </c>
      <c r="F184" s="15"/>
      <c r="G184" s="137">
        <f>G187</f>
        <v>288</v>
      </c>
      <c r="H184" s="137">
        <v>0</v>
      </c>
      <c r="I184" s="137">
        <f>I187</f>
        <v>288</v>
      </c>
      <c r="J184" s="137">
        <v>0</v>
      </c>
    </row>
    <row r="185" spans="1:10" ht="15.75">
      <c r="A185" s="37" t="s">
        <v>460</v>
      </c>
      <c r="B185" s="123">
        <v>650</v>
      </c>
      <c r="C185" s="15" t="s">
        <v>4</v>
      </c>
      <c r="D185" s="15" t="s">
        <v>545</v>
      </c>
      <c r="E185" s="15" t="s">
        <v>327</v>
      </c>
      <c r="F185" s="15" t="s">
        <v>457</v>
      </c>
      <c r="G185" s="137">
        <f>G186</f>
        <v>288</v>
      </c>
      <c r="H185" s="137">
        <f aca="true" t="shared" si="34" ref="H185:J186">H186</f>
        <v>0</v>
      </c>
      <c r="I185" s="137">
        <f t="shared" si="34"/>
        <v>288</v>
      </c>
      <c r="J185" s="137">
        <f t="shared" si="34"/>
        <v>0</v>
      </c>
    </row>
    <row r="186" spans="1:10" ht="31.5">
      <c r="A186" s="37" t="s">
        <v>459</v>
      </c>
      <c r="B186" s="123">
        <v>650</v>
      </c>
      <c r="C186" s="15" t="s">
        <v>4</v>
      </c>
      <c r="D186" s="15" t="s">
        <v>545</v>
      </c>
      <c r="E186" s="15" t="s">
        <v>327</v>
      </c>
      <c r="F186" s="15" t="s">
        <v>458</v>
      </c>
      <c r="G186" s="137">
        <f>G187</f>
        <v>288</v>
      </c>
      <c r="H186" s="137">
        <f t="shared" si="34"/>
        <v>0</v>
      </c>
      <c r="I186" s="137">
        <f t="shared" si="34"/>
        <v>288</v>
      </c>
      <c r="J186" s="137">
        <f t="shared" si="34"/>
        <v>0</v>
      </c>
    </row>
    <row r="187" spans="1:10" ht="31.5">
      <c r="A187" s="12" t="s">
        <v>267</v>
      </c>
      <c r="B187" s="57">
        <v>650</v>
      </c>
      <c r="C187" s="10" t="s">
        <v>4</v>
      </c>
      <c r="D187" s="10" t="s">
        <v>545</v>
      </c>
      <c r="E187" s="10" t="s">
        <v>327</v>
      </c>
      <c r="F187" s="10" t="s">
        <v>268</v>
      </c>
      <c r="G187" s="138">
        <f>'прил.5'!D166</f>
        <v>288</v>
      </c>
      <c r="H187" s="138">
        <v>0</v>
      </c>
      <c r="I187" s="138">
        <f>'прил.5'!E166</f>
        <v>288</v>
      </c>
      <c r="J187" s="138">
        <v>0</v>
      </c>
    </row>
    <row r="188" spans="1:10" ht="15.75" hidden="1">
      <c r="A188" s="47" t="s">
        <v>542</v>
      </c>
      <c r="B188" s="224">
        <v>650</v>
      </c>
      <c r="C188" s="39" t="s">
        <v>576</v>
      </c>
      <c r="D188" s="39"/>
      <c r="E188" s="39"/>
      <c r="F188" s="39"/>
      <c r="G188" s="135">
        <f aca="true" t="shared" si="35" ref="G188:J191">G189</f>
        <v>0</v>
      </c>
      <c r="H188" s="135">
        <f t="shared" si="35"/>
        <v>0</v>
      </c>
      <c r="I188" s="135">
        <f t="shared" si="35"/>
        <v>0</v>
      </c>
      <c r="J188" s="135">
        <f t="shared" si="35"/>
        <v>0</v>
      </c>
    </row>
    <row r="189" spans="1:10" ht="15.75" hidden="1">
      <c r="A189" s="46" t="s">
        <v>9</v>
      </c>
      <c r="B189" s="57">
        <v>650</v>
      </c>
      <c r="C189" s="36" t="s">
        <v>576</v>
      </c>
      <c r="D189" s="36" t="s">
        <v>545</v>
      </c>
      <c r="E189" s="36"/>
      <c r="F189" s="36"/>
      <c r="G189" s="136">
        <f>G190</f>
        <v>0</v>
      </c>
      <c r="H189" s="136">
        <f t="shared" si="35"/>
        <v>0</v>
      </c>
      <c r="I189" s="136">
        <f t="shared" si="35"/>
        <v>0</v>
      </c>
      <c r="J189" s="136">
        <f t="shared" si="35"/>
        <v>0</v>
      </c>
    </row>
    <row r="190" spans="1:10" ht="15.75" hidden="1">
      <c r="A190" s="46" t="s">
        <v>375</v>
      </c>
      <c r="B190" s="224">
        <v>650</v>
      </c>
      <c r="C190" s="36" t="s">
        <v>576</v>
      </c>
      <c r="D190" s="36" t="s">
        <v>545</v>
      </c>
      <c r="E190" s="36" t="s">
        <v>308</v>
      </c>
      <c r="F190" s="36"/>
      <c r="G190" s="136">
        <f>G191</f>
        <v>0</v>
      </c>
      <c r="H190" s="136">
        <f>H191</f>
        <v>0</v>
      </c>
      <c r="I190" s="136">
        <f>I191</f>
        <v>0</v>
      </c>
      <c r="J190" s="136">
        <f>J191</f>
        <v>0</v>
      </c>
    </row>
    <row r="191" spans="1:10" ht="15.75" hidden="1">
      <c r="A191" s="37" t="s">
        <v>543</v>
      </c>
      <c r="B191" s="57">
        <v>650</v>
      </c>
      <c r="C191" s="15" t="s">
        <v>576</v>
      </c>
      <c r="D191" s="15" t="s">
        <v>545</v>
      </c>
      <c r="E191" s="15" t="s">
        <v>328</v>
      </c>
      <c r="F191" s="15"/>
      <c r="G191" s="137">
        <f t="shared" si="35"/>
        <v>0</v>
      </c>
      <c r="H191" s="137">
        <f t="shared" si="35"/>
        <v>0</v>
      </c>
      <c r="I191" s="137">
        <f t="shared" si="35"/>
        <v>0</v>
      </c>
      <c r="J191" s="137">
        <f t="shared" si="35"/>
        <v>0</v>
      </c>
    </row>
    <row r="192" spans="1:10" ht="31.5" hidden="1">
      <c r="A192" s="37" t="s">
        <v>544</v>
      </c>
      <c r="B192" s="224">
        <v>650</v>
      </c>
      <c r="C192" s="15" t="s">
        <v>576</v>
      </c>
      <c r="D192" s="15" t="s">
        <v>545</v>
      </c>
      <c r="E192" s="15" t="s">
        <v>328</v>
      </c>
      <c r="F192" s="15"/>
      <c r="G192" s="137">
        <f>G193</f>
        <v>0</v>
      </c>
      <c r="H192" s="137">
        <f>H193</f>
        <v>0</v>
      </c>
      <c r="I192" s="137">
        <f>I193</f>
        <v>0</v>
      </c>
      <c r="J192" s="137">
        <f>J193</f>
        <v>0</v>
      </c>
    </row>
    <row r="193" spans="1:10" ht="15.75" hidden="1">
      <c r="A193" s="12" t="s">
        <v>208</v>
      </c>
      <c r="B193" s="57">
        <v>650</v>
      </c>
      <c r="C193" s="10" t="s">
        <v>576</v>
      </c>
      <c r="D193" s="10" t="s">
        <v>545</v>
      </c>
      <c r="E193" s="10" t="s">
        <v>328</v>
      </c>
      <c r="F193" s="10" t="s">
        <v>197</v>
      </c>
      <c r="G193" s="138">
        <f>'прил.5'!D171-10</f>
        <v>0</v>
      </c>
      <c r="H193" s="138">
        <v>0</v>
      </c>
      <c r="I193" s="138">
        <f>'прил.5'!E171</f>
        <v>0</v>
      </c>
      <c r="J193" s="138">
        <v>0</v>
      </c>
    </row>
    <row r="194" spans="1:10" ht="15.75">
      <c r="A194" s="47" t="s">
        <v>582</v>
      </c>
      <c r="B194" s="224">
        <v>650</v>
      </c>
      <c r="C194" s="39" t="s">
        <v>581</v>
      </c>
      <c r="D194" s="39"/>
      <c r="E194" s="38"/>
      <c r="F194" s="38"/>
      <c r="G194" s="135">
        <f>G195</f>
        <v>50</v>
      </c>
      <c r="H194" s="135">
        <f aca="true" t="shared" si="36" ref="H194:J199">H195</f>
        <v>0</v>
      </c>
      <c r="I194" s="135">
        <f t="shared" si="36"/>
        <v>50</v>
      </c>
      <c r="J194" s="135">
        <f t="shared" si="36"/>
        <v>0</v>
      </c>
    </row>
    <row r="195" spans="1:10" ht="15.75">
      <c r="A195" s="46" t="s">
        <v>583</v>
      </c>
      <c r="B195" s="123">
        <v>650</v>
      </c>
      <c r="C195" s="36" t="s">
        <v>581</v>
      </c>
      <c r="D195" s="36" t="s">
        <v>547</v>
      </c>
      <c r="E195" s="15"/>
      <c r="F195" s="15"/>
      <c r="G195" s="136">
        <f>G196</f>
        <v>50</v>
      </c>
      <c r="H195" s="136">
        <f t="shared" si="36"/>
        <v>0</v>
      </c>
      <c r="I195" s="136">
        <f t="shared" si="36"/>
        <v>50</v>
      </c>
      <c r="J195" s="136">
        <f t="shared" si="36"/>
        <v>0</v>
      </c>
    </row>
    <row r="196" spans="1:10" ht="15.75">
      <c r="A196" s="46" t="s">
        <v>375</v>
      </c>
      <c r="B196" s="123">
        <v>650</v>
      </c>
      <c r="C196" s="36" t="s">
        <v>581</v>
      </c>
      <c r="D196" s="36" t="s">
        <v>547</v>
      </c>
      <c r="E196" s="15" t="s">
        <v>308</v>
      </c>
      <c r="F196" s="15"/>
      <c r="G196" s="136">
        <f>G197</f>
        <v>50</v>
      </c>
      <c r="H196" s="136">
        <f t="shared" si="36"/>
        <v>0</v>
      </c>
      <c r="I196" s="136">
        <f t="shared" si="36"/>
        <v>50</v>
      </c>
      <c r="J196" s="136">
        <f t="shared" si="36"/>
        <v>0</v>
      </c>
    </row>
    <row r="197" spans="1:10" ht="16.5" thickBot="1">
      <c r="A197" s="37" t="s">
        <v>582</v>
      </c>
      <c r="B197" s="123">
        <v>650</v>
      </c>
      <c r="C197" s="15" t="s">
        <v>581</v>
      </c>
      <c r="D197" s="15" t="s">
        <v>547</v>
      </c>
      <c r="E197" s="15" t="s">
        <v>307</v>
      </c>
      <c r="F197" s="15"/>
      <c r="G197" s="137">
        <f>G199</f>
        <v>50</v>
      </c>
      <c r="H197" s="137">
        <f>H199</f>
        <v>0</v>
      </c>
      <c r="I197" s="137">
        <f>I199</f>
        <v>50</v>
      </c>
      <c r="J197" s="137">
        <f>J199</f>
        <v>0</v>
      </c>
    </row>
    <row r="198" spans="1:10" ht="16.5" thickBot="1">
      <c r="A198" s="205" t="s">
        <v>477</v>
      </c>
      <c r="B198" s="123">
        <v>650</v>
      </c>
      <c r="C198" s="15" t="s">
        <v>581</v>
      </c>
      <c r="D198" s="15" t="s">
        <v>547</v>
      </c>
      <c r="E198" s="15" t="s">
        <v>307</v>
      </c>
      <c r="F198" s="15" t="s">
        <v>475</v>
      </c>
      <c r="G198" s="137">
        <f>G199</f>
        <v>50</v>
      </c>
      <c r="H198" s="137">
        <f>H199</f>
        <v>0</v>
      </c>
      <c r="I198" s="137">
        <f>I199</f>
        <v>50</v>
      </c>
      <c r="J198" s="137">
        <f>J199</f>
        <v>0</v>
      </c>
    </row>
    <row r="199" spans="1:10" ht="32.25" thickBot="1">
      <c r="A199" s="195" t="s">
        <v>478</v>
      </c>
      <c r="B199" s="123">
        <v>650</v>
      </c>
      <c r="C199" s="15" t="s">
        <v>581</v>
      </c>
      <c r="D199" s="15" t="s">
        <v>547</v>
      </c>
      <c r="E199" s="15" t="s">
        <v>307</v>
      </c>
      <c r="F199" s="15" t="s">
        <v>476</v>
      </c>
      <c r="G199" s="137">
        <f>G200</f>
        <v>50</v>
      </c>
      <c r="H199" s="137">
        <f t="shared" si="36"/>
        <v>0</v>
      </c>
      <c r="I199" s="137">
        <f t="shared" si="36"/>
        <v>50</v>
      </c>
      <c r="J199" s="137">
        <f t="shared" si="36"/>
        <v>0</v>
      </c>
    </row>
    <row r="200" spans="1:10" ht="15.75">
      <c r="A200" s="12" t="s">
        <v>208</v>
      </c>
      <c r="B200" s="57">
        <v>650</v>
      </c>
      <c r="C200" s="10" t="s">
        <v>581</v>
      </c>
      <c r="D200" s="10" t="s">
        <v>547</v>
      </c>
      <c r="E200" s="10" t="s">
        <v>307</v>
      </c>
      <c r="F200" s="10" t="s">
        <v>197</v>
      </c>
      <c r="G200" s="138">
        <f>'прил.5'!D176</f>
        <v>50</v>
      </c>
      <c r="H200" s="138">
        <v>0</v>
      </c>
      <c r="I200" s="138">
        <f>'прил.5'!E176</f>
        <v>50</v>
      </c>
      <c r="J200" s="138">
        <v>0</v>
      </c>
    </row>
  </sheetData>
  <sheetProtection/>
  <mergeCells count="2">
    <mergeCell ref="A5:J7"/>
    <mergeCell ref="A8:J8"/>
  </mergeCells>
  <printOptions/>
  <pageMargins left="0.7480314960629921" right="0" top="0" bottom="0" header="0" footer="0"/>
  <pageSetup fitToHeight="0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7.00390625" style="0" customWidth="1"/>
    <col min="2" max="2" width="14.140625" style="0" customWidth="1"/>
    <col min="3" max="3" width="10.421875" style="0" customWidth="1"/>
    <col min="4" max="4" width="15.57421875" style="0" customWidth="1"/>
  </cols>
  <sheetData>
    <row r="1" spans="1:4" ht="12.75">
      <c r="A1" s="236"/>
      <c r="B1" s="237"/>
      <c r="C1" s="358" t="s">
        <v>595</v>
      </c>
      <c r="D1" s="358"/>
    </row>
    <row r="2" spans="1:4" ht="16.5">
      <c r="A2" s="239"/>
      <c r="B2" s="237"/>
      <c r="C2" s="358" t="s">
        <v>499</v>
      </c>
      <c r="D2" s="358"/>
    </row>
    <row r="3" spans="1:4" ht="12.75">
      <c r="A3" s="236"/>
      <c r="B3" s="237"/>
      <c r="C3" s="358" t="s">
        <v>599</v>
      </c>
      <c r="D3" s="358"/>
    </row>
    <row r="4" spans="1:4" ht="15.75">
      <c r="A4" s="236"/>
      <c r="B4" s="240"/>
      <c r="C4" s="241"/>
      <c r="D4" s="242"/>
    </row>
    <row r="5" spans="1:4" ht="60" customHeight="1">
      <c r="A5" s="356" t="s">
        <v>414</v>
      </c>
      <c r="B5" s="357"/>
      <c r="C5" s="357"/>
      <c r="D5" s="357"/>
    </row>
    <row r="6" spans="1:4" ht="16.5" thickBot="1">
      <c r="A6" s="243"/>
      <c r="B6" s="244"/>
      <c r="C6" s="244"/>
      <c r="D6" s="245" t="s">
        <v>435</v>
      </c>
    </row>
    <row r="7" spans="1:4" ht="15.75">
      <c r="A7" s="246" t="s">
        <v>500</v>
      </c>
      <c r="B7" s="247" t="s">
        <v>503</v>
      </c>
      <c r="C7" s="247" t="s">
        <v>504</v>
      </c>
      <c r="D7" s="248" t="s">
        <v>575</v>
      </c>
    </row>
    <row r="8" spans="1:4" ht="15.75">
      <c r="A8" s="249">
        <v>1</v>
      </c>
      <c r="B8" s="250">
        <v>2</v>
      </c>
      <c r="C8" s="250">
        <v>3</v>
      </c>
      <c r="D8" s="251">
        <v>4</v>
      </c>
    </row>
    <row r="9" spans="1:4" ht="63">
      <c r="A9" s="253" t="s">
        <v>389</v>
      </c>
      <c r="B9" s="254" t="s">
        <v>315</v>
      </c>
      <c r="C9" s="277"/>
      <c r="D9" s="277">
        <v>30</v>
      </c>
    </row>
    <row r="10" spans="1:4" ht="31.5">
      <c r="A10" s="268" t="s">
        <v>477</v>
      </c>
      <c r="B10" s="257" t="s">
        <v>315</v>
      </c>
      <c r="C10" s="257" t="s">
        <v>475</v>
      </c>
      <c r="D10" s="5">
        <f>D11</f>
        <v>30</v>
      </c>
    </row>
    <row r="11" spans="1:4" ht="31.5">
      <c r="A11" s="268" t="s">
        <v>478</v>
      </c>
      <c r="B11" s="257" t="s">
        <v>315</v>
      </c>
      <c r="C11" s="257" t="s">
        <v>476</v>
      </c>
      <c r="D11" s="5">
        <f>D12</f>
        <v>30</v>
      </c>
    </row>
    <row r="12" spans="1:4" ht="15.75">
      <c r="A12" s="268" t="s">
        <v>208</v>
      </c>
      <c r="B12" s="257" t="s">
        <v>315</v>
      </c>
      <c r="C12" s="257" t="s">
        <v>197</v>
      </c>
      <c r="D12" s="5">
        <f>'прилож. 3'!F106</f>
        <v>30</v>
      </c>
    </row>
    <row r="13" spans="1:4" ht="63">
      <c r="A13" s="253" t="s">
        <v>396</v>
      </c>
      <c r="B13" s="254" t="s">
        <v>415</v>
      </c>
      <c r="C13" s="277"/>
      <c r="D13" s="303">
        <f>D14+D18+D22</f>
        <v>4722.1</v>
      </c>
    </row>
    <row r="14" spans="1:4" ht="15.75">
      <c r="A14" s="278" t="s">
        <v>531</v>
      </c>
      <c r="B14" s="254" t="s">
        <v>453</v>
      </c>
      <c r="C14" s="277"/>
      <c r="D14" s="277">
        <f>D15</f>
        <v>1546.8</v>
      </c>
    </row>
    <row r="15" spans="1:4" ht="31.5">
      <c r="A15" s="268" t="s">
        <v>477</v>
      </c>
      <c r="B15" s="257" t="s">
        <v>453</v>
      </c>
      <c r="C15" s="5">
        <v>200</v>
      </c>
      <c r="D15" s="5">
        <f>D16</f>
        <v>1546.8</v>
      </c>
    </row>
    <row r="16" spans="1:4" ht="32.25" thickBot="1">
      <c r="A16" s="279" t="s">
        <v>478</v>
      </c>
      <c r="B16" s="257" t="s">
        <v>453</v>
      </c>
      <c r="C16" s="5">
        <v>240</v>
      </c>
      <c r="D16" s="5">
        <f>D17</f>
        <v>1546.8</v>
      </c>
    </row>
    <row r="17" spans="1:4" ht="15.75">
      <c r="A17" s="268" t="s">
        <v>208</v>
      </c>
      <c r="B17" s="257" t="s">
        <v>453</v>
      </c>
      <c r="C17" s="5">
        <v>244</v>
      </c>
      <c r="D17" s="5">
        <f>500+1046.8-75+75</f>
        <v>1546.8</v>
      </c>
    </row>
    <row r="18" spans="1:4" ht="15.75">
      <c r="A18" s="269" t="s">
        <v>534</v>
      </c>
      <c r="B18" s="254" t="s">
        <v>452</v>
      </c>
      <c r="C18" s="277"/>
      <c r="D18" s="277">
        <f>D19</f>
        <v>50</v>
      </c>
    </row>
    <row r="19" spans="1:4" ht="31.5">
      <c r="A19" s="268" t="s">
        <v>477</v>
      </c>
      <c r="B19" s="257" t="s">
        <v>452</v>
      </c>
      <c r="C19" s="5">
        <v>200</v>
      </c>
      <c r="D19" s="5">
        <f>D20</f>
        <v>50</v>
      </c>
    </row>
    <row r="20" spans="1:4" ht="32.25" thickBot="1">
      <c r="A20" s="279" t="s">
        <v>478</v>
      </c>
      <c r="B20" s="257" t="s">
        <v>452</v>
      </c>
      <c r="C20" s="5">
        <v>240</v>
      </c>
      <c r="D20" s="5">
        <f>D21</f>
        <v>50</v>
      </c>
    </row>
    <row r="21" spans="1:4" ht="15.75">
      <c r="A21" s="268" t="s">
        <v>208</v>
      </c>
      <c r="B21" s="257" t="s">
        <v>452</v>
      </c>
      <c r="C21" s="5">
        <v>244</v>
      </c>
      <c r="D21" s="5">
        <v>50</v>
      </c>
    </row>
    <row r="22" spans="1:4" ht="15.75">
      <c r="A22" s="253" t="s">
        <v>535</v>
      </c>
      <c r="B22" s="254" t="s">
        <v>454</v>
      </c>
      <c r="C22" s="254"/>
      <c r="D22" s="261">
        <f>D25</f>
        <v>3125.3</v>
      </c>
    </row>
    <row r="23" spans="1:4" ht="31.5">
      <c r="A23" s="268" t="s">
        <v>477</v>
      </c>
      <c r="B23" s="257" t="s">
        <v>454</v>
      </c>
      <c r="C23" s="257" t="s">
        <v>475</v>
      </c>
      <c r="D23" s="262">
        <f>D24</f>
        <v>3125.3</v>
      </c>
    </row>
    <row r="24" spans="1:4" ht="32.25" thickBot="1">
      <c r="A24" s="279" t="s">
        <v>478</v>
      </c>
      <c r="B24" s="257" t="s">
        <v>454</v>
      </c>
      <c r="C24" s="257" t="s">
        <v>476</v>
      </c>
      <c r="D24" s="262">
        <f>D25</f>
        <v>3125.3</v>
      </c>
    </row>
    <row r="25" spans="1:4" ht="15.75">
      <c r="A25" s="268" t="s">
        <v>208</v>
      </c>
      <c r="B25" s="257" t="s">
        <v>454</v>
      </c>
      <c r="C25" s="257" t="s">
        <v>197</v>
      </c>
      <c r="D25" s="262">
        <f>'прилож. 3'!F224</f>
        <v>3125.3</v>
      </c>
    </row>
    <row r="26" spans="1:4" ht="47.25">
      <c r="A26" s="253" t="s">
        <v>395</v>
      </c>
      <c r="B26" s="254" t="s">
        <v>316</v>
      </c>
      <c r="C26" s="254"/>
      <c r="D26" s="261">
        <f>D29</f>
        <v>1303.8</v>
      </c>
    </row>
    <row r="27" spans="1:4" ht="31.5">
      <c r="A27" s="268" t="s">
        <v>477</v>
      </c>
      <c r="B27" s="257" t="s">
        <v>316</v>
      </c>
      <c r="C27" s="257" t="s">
        <v>475</v>
      </c>
      <c r="D27" s="262">
        <f>D28</f>
        <v>1303.8</v>
      </c>
    </row>
    <row r="28" spans="1:4" ht="32.25" thickBot="1">
      <c r="A28" s="279" t="s">
        <v>478</v>
      </c>
      <c r="B28" s="257" t="s">
        <v>316</v>
      </c>
      <c r="C28" s="257" t="s">
        <v>476</v>
      </c>
      <c r="D28" s="262">
        <f>D29</f>
        <v>1303.8</v>
      </c>
    </row>
    <row r="29" spans="1:4" ht="15.75">
      <c r="A29" s="268" t="s">
        <v>208</v>
      </c>
      <c r="B29" s="257" t="s">
        <v>316</v>
      </c>
      <c r="C29" s="257" t="s">
        <v>197</v>
      </c>
      <c r="D29" s="262">
        <f>450+853.8</f>
        <v>1303.8</v>
      </c>
    </row>
    <row r="30" spans="1:4" ht="15.75">
      <c r="A30" s="302" t="s">
        <v>422</v>
      </c>
      <c r="B30" s="284">
        <v>6000000</v>
      </c>
      <c r="C30" s="284"/>
      <c r="D30" s="285">
        <f>D31+D35+D39+D50+D54+D61+D66+D77+D85+D92+D100+D103+D106+D109+D113+D124+D132+D137+D140+D143+D146+D88+D116+D120+D81</f>
        <v>48477.4</v>
      </c>
    </row>
    <row r="31" spans="1:4" ht="31.5">
      <c r="A31" s="253" t="s">
        <v>543</v>
      </c>
      <c r="B31" s="254" t="s">
        <v>328</v>
      </c>
      <c r="C31" s="254"/>
      <c r="D31" s="261">
        <f>D32</f>
        <v>5</v>
      </c>
    </row>
    <row r="32" spans="1:4" ht="31.5">
      <c r="A32" s="281" t="s">
        <v>477</v>
      </c>
      <c r="B32" s="254" t="s">
        <v>328</v>
      </c>
      <c r="C32" s="254" t="s">
        <v>475</v>
      </c>
      <c r="D32" s="261">
        <f>D33</f>
        <v>5</v>
      </c>
    </row>
    <row r="33" spans="1:4" ht="31.5">
      <c r="A33" s="281" t="s">
        <v>478</v>
      </c>
      <c r="B33" s="254" t="s">
        <v>328</v>
      </c>
      <c r="C33" s="254" t="s">
        <v>476</v>
      </c>
      <c r="D33" s="261">
        <f>D34</f>
        <v>5</v>
      </c>
    </row>
    <row r="34" spans="1:4" ht="15.75">
      <c r="A34" s="268" t="s">
        <v>208</v>
      </c>
      <c r="B34" s="257" t="s">
        <v>328</v>
      </c>
      <c r="C34" s="257" t="s">
        <v>197</v>
      </c>
      <c r="D34" s="262">
        <v>5</v>
      </c>
    </row>
    <row r="35" spans="1:4" ht="15.75">
      <c r="A35" s="253" t="s">
        <v>266</v>
      </c>
      <c r="B35" s="254" t="s">
        <v>327</v>
      </c>
      <c r="C35" s="254"/>
      <c r="D35" s="261">
        <f>D38</f>
        <v>288</v>
      </c>
    </row>
    <row r="36" spans="1:4" ht="15.75">
      <c r="A36" s="253" t="s">
        <v>460</v>
      </c>
      <c r="B36" s="254" t="s">
        <v>327</v>
      </c>
      <c r="C36" s="254" t="s">
        <v>457</v>
      </c>
      <c r="D36" s="261">
        <f>D37</f>
        <v>288</v>
      </c>
    </row>
    <row r="37" spans="1:4" ht="31.5">
      <c r="A37" s="253" t="s">
        <v>459</v>
      </c>
      <c r="B37" s="254" t="s">
        <v>327</v>
      </c>
      <c r="C37" s="254" t="s">
        <v>458</v>
      </c>
      <c r="D37" s="261">
        <f>D38</f>
        <v>288</v>
      </c>
    </row>
    <row r="38" spans="1:4" ht="31.5">
      <c r="A38" s="268" t="s">
        <v>267</v>
      </c>
      <c r="B38" s="257" t="s">
        <v>327</v>
      </c>
      <c r="C38" s="257" t="s">
        <v>268</v>
      </c>
      <c r="D38" s="262">
        <v>288</v>
      </c>
    </row>
    <row r="39" spans="1:4" ht="15.75">
      <c r="A39" s="253" t="s">
        <v>541</v>
      </c>
      <c r="B39" s="254" t="s">
        <v>326</v>
      </c>
      <c r="C39" s="254"/>
      <c r="D39" s="266">
        <f>D40+D43+D47</f>
        <v>16412.7</v>
      </c>
    </row>
    <row r="40" spans="1:4" ht="63">
      <c r="A40" s="281" t="s">
        <v>473</v>
      </c>
      <c r="B40" s="254" t="s">
        <v>326</v>
      </c>
      <c r="C40" s="254" t="s">
        <v>471</v>
      </c>
      <c r="D40" s="267">
        <f>D41</f>
        <v>14185.6</v>
      </c>
    </row>
    <row r="41" spans="1:4" ht="15.75">
      <c r="A41" s="281" t="s">
        <v>456</v>
      </c>
      <c r="B41" s="254" t="s">
        <v>326</v>
      </c>
      <c r="C41" s="254" t="s">
        <v>455</v>
      </c>
      <c r="D41" s="267">
        <f>D42</f>
        <v>14185.6</v>
      </c>
    </row>
    <row r="42" spans="1:4" ht="15.75">
      <c r="A42" s="268" t="s">
        <v>194</v>
      </c>
      <c r="B42" s="257" t="s">
        <v>326</v>
      </c>
      <c r="C42" s="257" t="s">
        <v>211</v>
      </c>
      <c r="D42" s="267">
        <v>14185.6</v>
      </c>
    </row>
    <row r="43" spans="1:4" ht="31.5">
      <c r="A43" s="281" t="s">
        <v>477</v>
      </c>
      <c r="B43" s="254" t="s">
        <v>326</v>
      </c>
      <c r="C43" s="254" t="s">
        <v>475</v>
      </c>
      <c r="D43" s="261">
        <f>D44</f>
        <v>1855.1</v>
      </c>
    </row>
    <row r="44" spans="1:4" ht="31.5">
      <c r="A44" s="281" t="s">
        <v>478</v>
      </c>
      <c r="B44" s="254" t="s">
        <v>326</v>
      </c>
      <c r="C44" s="254" t="s">
        <v>476</v>
      </c>
      <c r="D44" s="261">
        <f>D45+D46</f>
        <v>1855.1</v>
      </c>
    </row>
    <row r="45" spans="1:4" ht="31.5">
      <c r="A45" s="268" t="s">
        <v>203</v>
      </c>
      <c r="B45" s="257" t="s">
        <v>326</v>
      </c>
      <c r="C45" s="257" t="s">
        <v>202</v>
      </c>
      <c r="D45" s="262">
        <f>'прилож. 3'!F255</f>
        <v>134</v>
      </c>
    </row>
    <row r="46" spans="1:4" ht="15.75">
      <c r="A46" s="268" t="s">
        <v>208</v>
      </c>
      <c r="B46" s="257" t="s">
        <v>326</v>
      </c>
      <c r="C46" s="257" t="s">
        <v>197</v>
      </c>
      <c r="D46" s="262">
        <f>'прилож. 3'!F256</f>
        <v>1721.1</v>
      </c>
    </row>
    <row r="47" spans="1:4" ht="15.75">
      <c r="A47" s="281" t="s">
        <v>480</v>
      </c>
      <c r="B47" s="254" t="s">
        <v>326</v>
      </c>
      <c r="C47" s="254" t="s">
        <v>479</v>
      </c>
      <c r="D47" s="261">
        <f>D48</f>
        <v>372</v>
      </c>
    </row>
    <row r="48" spans="1:4" ht="15.75">
      <c r="A48" s="281" t="s">
        <v>482</v>
      </c>
      <c r="B48" s="254" t="s">
        <v>326</v>
      </c>
      <c r="C48" s="254" t="s">
        <v>481</v>
      </c>
      <c r="D48" s="261">
        <f>D49</f>
        <v>372</v>
      </c>
    </row>
    <row r="49" spans="1:4" ht="15.75">
      <c r="A49" s="268" t="s">
        <v>199</v>
      </c>
      <c r="B49" s="257" t="s">
        <v>326</v>
      </c>
      <c r="C49" s="257" t="s">
        <v>198</v>
      </c>
      <c r="D49" s="262">
        <f>'прилож. 3'!F259</f>
        <v>372</v>
      </c>
    </row>
    <row r="50" spans="1:4" ht="15.75">
      <c r="A50" s="253" t="s">
        <v>508</v>
      </c>
      <c r="B50" s="5">
        <v>6000203</v>
      </c>
      <c r="C50" s="5"/>
      <c r="D50" s="262">
        <f>D51</f>
        <v>2110.6</v>
      </c>
    </row>
    <row r="51" spans="1:4" ht="63">
      <c r="A51" s="253" t="s">
        <v>473</v>
      </c>
      <c r="B51" s="254" t="s">
        <v>304</v>
      </c>
      <c r="C51" s="254" t="s">
        <v>471</v>
      </c>
      <c r="D51" s="261">
        <f>D52</f>
        <v>2110.6</v>
      </c>
    </row>
    <row r="52" spans="1:4" ht="31.5">
      <c r="A52" s="253" t="s">
        <v>474</v>
      </c>
      <c r="B52" s="254" t="s">
        <v>304</v>
      </c>
      <c r="C52" s="254" t="s">
        <v>470</v>
      </c>
      <c r="D52" s="261">
        <f>D53</f>
        <v>2110.6</v>
      </c>
    </row>
    <row r="53" spans="1:4" ht="15.75">
      <c r="A53" s="268" t="s">
        <v>194</v>
      </c>
      <c r="B53" s="257" t="s">
        <v>304</v>
      </c>
      <c r="C53" s="257" t="s">
        <v>193</v>
      </c>
      <c r="D53" s="262">
        <v>2110.6</v>
      </c>
    </row>
    <row r="54" spans="1:4" ht="15.75">
      <c r="A54" s="269" t="s">
        <v>511</v>
      </c>
      <c r="B54" s="254" t="s">
        <v>305</v>
      </c>
      <c r="C54" s="254"/>
      <c r="D54" s="261">
        <f>D55+D59</f>
        <v>11537.5</v>
      </c>
    </row>
    <row r="55" spans="1:4" ht="63">
      <c r="A55" s="281" t="s">
        <v>473</v>
      </c>
      <c r="B55" s="254" t="s">
        <v>305</v>
      </c>
      <c r="C55" s="254" t="s">
        <v>471</v>
      </c>
      <c r="D55" s="261">
        <f>D56</f>
        <v>11009.1</v>
      </c>
    </row>
    <row r="56" spans="1:4" ht="31.5">
      <c r="A56" s="281" t="s">
        <v>474</v>
      </c>
      <c r="B56" s="254" t="s">
        <v>305</v>
      </c>
      <c r="C56" s="254" t="s">
        <v>470</v>
      </c>
      <c r="D56" s="261">
        <f>D57+D58</f>
        <v>11009.1</v>
      </c>
    </row>
    <row r="57" spans="1:4" ht="15.75">
      <c r="A57" s="268" t="s">
        <v>194</v>
      </c>
      <c r="B57" s="257" t="s">
        <v>305</v>
      </c>
      <c r="C57" s="257" t="s">
        <v>193</v>
      </c>
      <c r="D57" s="262">
        <v>10830.9</v>
      </c>
    </row>
    <row r="58" spans="1:4" ht="15.75">
      <c r="A58" s="268" t="s">
        <v>195</v>
      </c>
      <c r="B58" s="257" t="s">
        <v>305</v>
      </c>
      <c r="C58" s="257" t="s">
        <v>196</v>
      </c>
      <c r="D58" s="262">
        <v>178.2</v>
      </c>
    </row>
    <row r="59" spans="1:4" ht="15.75">
      <c r="A59" s="269" t="s">
        <v>244</v>
      </c>
      <c r="B59" s="254" t="s">
        <v>305</v>
      </c>
      <c r="C59" s="254" t="s">
        <v>472</v>
      </c>
      <c r="D59" s="261">
        <f>D60</f>
        <v>528.4</v>
      </c>
    </row>
    <row r="60" spans="1:4" ht="15.75">
      <c r="A60" s="268" t="s">
        <v>498</v>
      </c>
      <c r="B60" s="257" t="s">
        <v>305</v>
      </c>
      <c r="C60" s="257" t="s">
        <v>246</v>
      </c>
      <c r="D60" s="262">
        <v>528.4</v>
      </c>
    </row>
    <row r="61" spans="1:4" ht="31.5">
      <c r="A61" s="253" t="s">
        <v>372</v>
      </c>
      <c r="B61" s="254" t="s">
        <v>313</v>
      </c>
      <c r="C61" s="257"/>
      <c r="D61" s="262">
        <f>D62</f>
        <v>37.7</v>
      </c>
    </row>
    <row r="62" spans="1:4" ht="31.5">
      <c r="A62" s="281" t="s">
        <v>477</v>
      </c>
      <c r="B62" s="254" t="s">
        <v>313</v>
      </c>
      <c r="C62" s="254" t="s">
        <v>475</v>
      </c>
      <c r="D62" s="261">
        <f>D63</f>
        <v>37.7</v>
      </c>
    </row>
    <row r="63" spans="1:4" ht="31.5">
      <c r="A63" s="281" t="s">
        <v>478</v>
      </c>
      <c r="B63" s="254" t="s">
        <v>313</v>
      </c>
      <c r="C63" s="254" t="s">
        <v>476</v>
      </c>
      <c r="D63" s="261">
        <f>D64</f>
        <v>37.7</v>
      </c>
    </row>
    <row r="64" spans="1:4" ht="47.25">
      <c r="A64" s="268" t="s">
        <v>376</v>
      </c>
      <c r="B64" s="257" t="s">
        <v>313</v>
      </c>
      <c r="C64" s="257" t="s">
        <v>197</v>
      </c>
      <c r="D64" s="262">
        <f>D65</f>
        <v>37.7</v>
      </c>
    </row>
    <row r="65" spans="1:4" ht="15.75">
      <c r="A65" s="268" t="s">
        <v>208</v>
      </c>
      <c r="B65" s="257" t="s">
        <v>313</v>
      </c>
      <c r="C65" s="5">
        <v>244</v>
      </c>
      <c r="D65" s="262">
        <v>37.7</v>
      </c>
    </row>
    <row r="66" spans="1:4" ht="31.5">
      <c r="A66" s="268" t="s">
        <v>0</v>
      </c>
      <c r="B66" s="5">
        <v>6000240</v>
      </c>
      <c r="C66" s="5"/>
      <c r="D66" s="283">
        <f>D67+D70+D74</f>
        <v>3238.099999999999</v>
      </c>
    </row>
    <row r="67" spans="1:4" ht="63">
      <c r="A67" s="281" t="s">
        <v>473</v>
      </c>
      <c r="B67" s="254" t="s">
        <v>307</v>
      </c>
      <c r="C67" s="270" t="s">
        <v>471</v>
      </c>
      <c r="D67" s="261">
        <f>D68</f>
        <v>100</v>
      </c>
    </row>
    <row r="68" spans="1:4" ht="31.5">
      <c r="A68" s="281" t="s">
        <v>474</v>
      </c>
      <c r="B68" s="254" t="s">
        <v>307</v>
      </c>
      <c r="C68" s="270" t="s">
        <v>470</v>
      </c>
      <c r="D68" s="261">
        <f>D69</f>
        <v>100</v>
      </c>
    </row>
    <row r="69" spans="1:4" ht="15.75">
      <c r="A69" s="268" t="s">
        <v>195</v>
      </c>
      <c r="B69" s="257" t="s">
        <v>307</v>
      </c>
      <c r="C69" s="257" t="s">
        <v>196</v>
      </c>
      <c r="D69" s="262">
        <v>100</v>
      </c>
    </row>
    <row r="70" spans="1:4" ht="31.5">
      <c r="A70" s="281" t="s">
        <v>477</v>
      </c>
      <c r="B70" s="254" t="s">
        <v>307</v>
      </c>
      <c r="C70" s="254" t="s">
        <v>475</v>
      </c>
      <c r="D70" s="261">
        <f>D71</f>
        <v>3027.899999999999</v>
      </c>
    </row>
    <row r="71" spans="1:4" ht="31.5">
      <c r="A71" s="281" t="s">
        <v>478</v>
      </c>
      <c r="B71" s="254" t="s">
        <v>307</v>
      </c>
      <c r="C71" s="254" t="s">
        <v>476</v>
      </c>
      <c r="D71" s="261">
        <f>D73+D72</f>
        <v>3027.899999999999</v>
      </c>
    </row>
    <row r="72" spans="1:4" ht="31.5">
      <c r="A72" s="268" t="s">
        <v>203</v>
      </c>
      <c r="B72" s="271" t="s">
        <v>307</v>
      </c>
      <c r="C72" s="271" t="s">
        <v>202</v>
      </c>
      <c r="D72" s="272">
        <f>'прилож. 4'!G123</f>
        <v>733.5999999999999</v>
      </c>
    </row>
    <row r="73" spans="1:4" ht="15.75">
      <c r="A73" s="268" t="s">
        <v>208</v>
      </c>
      <c r="B73" s="257" t="s">
        <v>307</v>
      </c>
      <c r="C73" s="257" t="s">
        <v>197</v>
      </c>
      <c r="D73" s="262">
        <f>2023.2+228.5+2.1+135.9-61.4-42.8-7.6+7.6+7.2-18.8+20.4</f>
        <v>2294.2999999999993</v>
      </c>
    </row>
    <row r="74" spans="1:4" ht="15.75">
      <c r="A74" s="281" t="s">
        <v>480</v>
      </c>
      <c r="B74" s="254" t="s">
        <v>307</v>
      </c>
      <c r="C74" s="254" t="s">
        <v>479</v>
      </c>
      <c r="D74" s="261">
        <f>D75</f>
        <v>110.19999999999999</v>
      </c>
    </row>
    <row r="75" spans="1:4" ht="15.75">
      <c r="A75" s="281" t="s">
        <v>482</v>
      </c>
      <c r="B75" s="254" t="s">
        <v>307</v>
      </c>
      <c r="C75" s="254" t="s">
        <v>481</v>
      </c>
      <c r="D75" s="261">
        <f>D76</f>
        <v>110.19999999999999</v>
      </c>
    </row>
    <row r="76" spans="1:4" ht="15.75">
      <c r="A76" s="268" t="s">
        <v>199</v>
      </c>
      <c r="B76" s="257" t="s">
        <v>307</v>
      </c>
      <c r="C76" s="257" t="s">
        <v>198</v>
      </c>
      <c r="D76" s="262">
        <f>107.6+2.6</f>
        <v>110.19999999999999</v>
      </c>
    </row>
    <row r="77" spans="1:4" ht="47.25">
      <c r="A77" s="253" t="s">
        <v>556</v>
      </c>
      <c r="B77" s="254" t="s">
        <v>319</v>
      </c>
      <c r="C77" s="254"/>
      <c r="D77" s="261">
        <f>D80</f>
        <v>300</v>
      </c>
    </row>
    <row r="78" spans="1:4" ht="31.5">
      <c r="A78" s="281" t="s">
        <v>477</v>
      </c>
      <c r="B78" s="273" t="s">
        <v>319</v>
      </c>
      <c r="C78" s="254" t="s">
        <v>475</v>
      </c>
      <c r="D78" s="261">
        <f>D79</f>
        <v>300</v>
      </c>
    </row>
    <row r="79" spans="1:4" ht="31.5">
      <c r="A79" s="281" t="s">
        <v>478</v>
      </c>
      <c r="B79" s="273" t="s">
        <v>319</v>
      </c>
      <c r="C79" s="254" t="s">
        <v>476</v>
      </c>
      <c r="D79" s="261">
        <f>D80</f>
        <v>300</v>
      </c>
    </row>
    <row r="80" spans="1:4" ht="31.5">
      <c r="A80" s="282" t="s">
        <v>205</v>
      </c>
      <c r="B80" s="274" t="s">
        <v>319</v>
      </c>
      <c r="C80" s="274" t="s">
        <v>204</v>
      </c>
      <c r="D80" s="275">
        <v>300</v>
      </c>
    </row>
    <row r="81" spans="1:4" ht="15.75" hidden="1">
      <c r="A81" s="12" t="s">
        <v>531</v>
      </c>
      <c r="B81" s="10" t="s">
        <v>185</v>
      </c>
      <c r="C81" s="10"/>
      <c r="D81" s="275">
        <f>D82</f>
        <v>0</v>
      </c>
    </row>
    <row r="82" spans="1:4" ht="31.5" hidden="1">
      <c r="A82" s="209" t="s">
        <v>477</v>
      </c>
      <c r="B82" s="10" t="s">
        <v>185</v>
      </c>
      <c r="C82" s="175" t="s">
        <v>475</v>
      </c>
      <c r="D82" s="275">
        <f>D83</f>
        <v>0</v>
      </c>
    </row>
    <row r="83" spans="1:4" ht="32.25" hidden="1" thickBot="1">
      <c r="A83" s="195" t="s">
        <v>478</v>
      </c>
      <c r="B83" s="10" t="s">
        <v>185</v>
      </c>
      <c r="C83" s="175" t="s">
        <v>476</v>
      </c>
      <c r="D83" s="275">
        <f>D84</f>
        <v>0</v>
      </c>
    </row>
    <row r="84" spans="1:4" ht="15.75" hidden="1">
      <c r="A84" s="12" t="s">
        <v>208</v>
      </c>
      <c r="B84" s="10" t="s">
        <v>185</v>
      </c>
      <c r="C84" s="10" t="s">
        <v>197</v>
      </c>
      <c r="D84" s="275">
        <f>75-75</f>
        <v>0</v>
      </c>
    </row>
    <row r="85" spans="1:4" ht="15.75">
      <c r="A85" s="269" t="s">
        <v>513</v>
      </c>
      <c r="B85" s="254" t="s">
        <v>306</v>
      </c>
      <c r="C85" s="254"/>
      <c r="D85" s="261">
        <f>D87</f>
        <v>100</v>
      </c>
    </row>
    <row r="86" spans="1:4" ht="15.75">
      <c r="A86" s="269" t="s">
        <v>480</v>
      </c>
      <c r="B86" s="254" t="s">
        <v>306</v>
      </c>
      <c r="C86" s="254" t="s">
        <v>479</v>
      </c>
      <c r="D86" s="261">
        <f>D87</f>
        <v>100</v>
      </c>
    </row>
    <row r="87" spans="1:4" ht="15.75">
      <c r="A87" s="276" t="s">
        <v>200</v>
      </c>
      <c r="B87" s="257" t="s">
        <v>306</v>
      </c>
      <c r="C87" s="257" t="s">
        <v>201</v>
      </c>
      <c r="D87" s="262">
        <v>100</v>
      </c>
    </row>
    <row r="88" spans="1:4" ht="16.5" thickBot="1">
      <c r="A88" s="14" t="s">
        <v>276</v>
      </c>
      <c r="B88" s="15" t="s">
        <v>346</v>
      </c>
      <c r="C88" s="15"/>
      <c r="D88" s="285">
        <f>D89</f>
        <v>100</v>
      </c>
    </row>
    <row r="89" spans="1:4" ht="32.25" thickBot="1">
      <c r="A89" s="205" t="s">
        <v>477</v>
      </c>
      <c r="B89" s="15" t="s">
        <v>346</v>
      </c>
      <c r="C89" s="15" t="s">
        <v>475</v>
      </c>
      <c r="D89" s="285">
        <f>D90</f>
        <v>100</v>
      </c>
    </row>
    <row r="90" spans="1:4" ht="32.25" thickBot="1">
      <c r="A90" s="195" t="s">
        <v>478</v>
      </c>
      <c r="B90" s="15" t="s">
        <v>346</v>
      </c>
      <c r="C90" s="15" t="s">
        <v>476</v>
      </c>
      <c r="D90" s="285">
        <f>D91</f>
        <v>100</v>
      </c>
    </row>
    <row r="91" spans="1:4" ht="15.75">
      <c r="A91" s="7" t="s">
        <v>208</v>
      </c>
      <c r="B91" s="175" t="s">
        <v>346</v>
      </c>
      <c r="C91" s="10" t="s">
        <v>197</v>
      </c>
      <c r="D91" s="262">
        <v>100</v>
      </c>
    </row>
    <row r="92" spans="1:4" ht="31.5">
      <c r="A92" s="253" t="s">
        <v>520</v>
      </c>
      <c r="B92" s="254" t="s">
        <v>310</v>
      </c>
      <c r="C92" s="254"/>
      <c r="D92" s="261">
        <f>D95+D96+D99</f>
        <v>720</v>
      </c>
    </row>
    <row r="93" spans="1:4" ht="63">
      <c r="A93" s="281" t="s">
        <v>473</v>
      </c>
      <c r="B93" s="254" t="s">
        <v>310</v>
      </c>
      <c r="C93" s="254" t="s">
        <v>471</v>
      </c>
      <c r="D93" s="261">
        <f>D94</f>
        <v>475</v>
      </c>
    </row>
    <row r="94" spans="1:4" ht="31.5">
      <c r="A94" s="281" t="s">
        <v>474</v>
      </c>
      <c r="B94" s="254" t="s">
        <v>310</v>
      </c>
      <c r="C94" s="254" t="s">
        <v>470</v>
      </c>
      <c r="D94" s="261">
        <f>D95+D96</f>
        <v>475</v>
      </c>
    </row>
    <row r="95" spans="1:4" ht="15.75">
      <c r="A95" s="268" t="s">
        <v>194</v>
      </c>
      <c r="B95" s="257" t="s">
        <v>310</v>
      </c>
      <c r="C95" s="257" t="s">
        <v>193</v>
      </c>
      <c r="D95" s="262">
        <v>452</v>
      </c>
    </row>
    <row r="96" spans="1:4" ht="15.75">
      <c r="A96" s="268" t="s">
        <v>195</v>
      </c>
      <c r="B96" s="257" t="s">
        <v>310</v>
      </c>
      <c r="C96" s="257" t="s">
        <v>196</v>
      </c>
      <c r="D96" s="262">
        <v>23</v>
      </c>
    </row>
    <row r="97" spans="1:4" ht="31.5">
      <c r="A97" s="281" t="s">
        <v>477</v>
      </c>
      <c r="B97" s="254" t="s">
        <v>310</v>
      </c>
      <c r="C97" s="254" t="s">
        <v>475</v>
      </c>
      <c r="D97" s="261">
        <f>D98</f>
        <v>245</v>
      </c>
    </row>
    <row r="98" spans="1:4" ht="31.5">
      <c r="A98" s="281" t="s">
        <v>478</v>
      </c>
      <c r="B98" s="254" t="s">
        <v>310</v>
      </c>
      <c r="C98" s="254" t="s">
        <v>476</v>
      </c>
      <c r="D98" s="261">
        <f>D99</f>
        <v>245</v>
      </c>
    </row>
    <row r="99" spans="1:4" ht="15.75">
      <c r="A99" s="268" t="s">
        <v>208</v>
      </c>
      <c r="B99" s="257" t="s">
        <v>310</v>
      </c>
      <c r="C99" s="257" t="s">
        <v>197</v>
      </c>
      <c r="D99" s="262">
        <f>325-80</f>
        <v>245</v>
      </c>
    </row>
    <row r="100" spans="1:4" ht="63">
      <c r="A100" s="253" t="s">
        <v>400</v>
      </c>
      <c r="B100" s="5">
        <v>6005430</v>
      </c>
      <c r="C100" s="5"/>
      <c r="D100" s="5">
        <f>D101</f>
        <v>1400</v>
      </c>
    </row>
    <row r="101" spans="1:4" ht="15.75">
      <c r="A101" s="253" t="s">
        <v>244</v>
      </c>
      <c r="B101" s="5">
        <v>6005430</v>
      </c>
      <c r="C101" s="5">
        <v>500</v>
      </c>
      <c r="D101" s="5">
        <f>D102</f>
        <v>1400</v>
      </c>
    </row>
    <row r="102" spans="1:4" ht="63">
      <c r="A102" s="268" t="s">
        <v>400</v>
      </c>
      <c r="B102" s="5">
        <v>6005430</v>
      </c>
      <c r="C102" s="5">
        <v>540</v>
      </c>
      <c r="D102" s="5">
        <v>1400</v>
      </c>
    </row>
    <row r="103" spans="1:4" ht="15.75">
      <c r="A103" s="253" t="s">
        <v>498</v>
      </c>
      <c r="B103" s="5">
        <v>6005431</v>
      </c>
      <c r="C103" s="5"/>
      <c r="D103" s="5">
        <f>D104</f>
        <v>239.3</v>
      </c>
    </row>
    <row r="104" spans="1:4" ht="15.75">
      <c r="A104" s="253" t="s">
        <v>244</v>
      </c>
      <c r="B104" s="5">
        <v>6005431</v>
      </c>
      <c r="C104" s="5">
        <v>500</v>
      </c>
      <c r="D104" s="5">
        <f>D105</f>
        <v>239.3</v>
      </c>
    </row>
    <row r="105" spans="1:4" ht="15.75">
      <c r="A105" s="253" t="s">
        <v>498</v>
      </c>
      <c r="B105" s="5">
        <v>6005431</v>
      </c>
      <c r="C105" s="5">
        <v>540</v>
      </c>
      <c r="D105" s="5">
        <v>239.3</v>
      </c>
    </row>
    <row r="106" spans="1:4" ht="31.5">
      <c r="A106" s="253" t="s">
        <v>383</v>
      </c>
      <c r="B106" s="5">
        <v>6005436</v>
      </c>
      <c r="C106" s="5"/>
      <c r="D106" s="5">
        <f>D107</f>
        <v>155.4</v>
      </c>
    </row>
    <row r="107" spans="1:4" ht="15.75">
      <c r="A107" s="253" t="s">
        <v>244</v>
      </c>
      <c r="B107" s="5">
        <v>6005436</v>
      </c>
      <c r="C107" s="5">
        <v>500</v>
      </c>
      <c r="D107" s="5">
        <f>D108</f>
        <v>155.4</v>
      </c>
    </row>
    <row r="108" spans="1:4" ht="31.5">
      <c r="A108" s="268" t="s">
        <v>383</v>
      </c>
      <c r="B108" s="5">
        <v>6005436</v>
      </c>
      <c r="C108" s="5">
        <v>540</v>
      </c>
      <c r="D108" s="5">
        <v>155.4</v>
      </c>
    </row>
    <row r="109" spans="1:4" ht="31.5">
      <c r="A109" s="268" t="s">
        <v>341</v>
      </c>
      <c r="B109" s="257" t="s">
        <v>339</v>
      </c>
      <c r="C109" s="257"/>
      <c r="D109" s="262">
        <f>D112</f>
        <v>5123.4</v>
      </c>
    </row>
    <row r="110" spans="1:4" ht="63">
      <c r="A110" s="281" t="s">
        <v>473</v>
      </c>
      <c r="B110" s="254" t="s">
        <v>339</v>
      </c>
      <c r="C110" s="254" t="s">
        <v>471</v>
      </c>
      <c r="D110" s="261">
        <f>D111</f>
        <v>5123.4</v>
      </c>
    </row>
    <row r="111" spans="1:4" ht="15.75">
      <c r="A111" s="281" t="s">
        <v>456</v>
      </c>
      <c r="B111" s="254" t="s">
        <v>339</v>
      </c>
      <c r="C111" s="254" t="s">
        <v>455</v>
      </c>
      <c r="D111" s="261">
        <f>D112</f>
        <v>5123.4</v>
      </c>
    </row>
    <row r="112" spans="1:4" ht="15.75">
      <c r="A112" s="268" t="s">
        <v>194</v>
      </c>
      <c r="B112" s="257" t="s">
        <v>339</v>
      </c>
      <c r="C112" s="257" t="s">
        <v>211</v>
      </c>
      <c r="D112" s="262">
        <v>5123.4</v>
      </c>
    </row>
    <row r="113" spans="1:4" ht="31.5">
      <c r="A113" s="253" t="s">
        <v>403</v>
      </c>
      <c r="B113" s="5">
        <v>6005516</v>
      </c>
      <c r="C113" s="5"/>
      <c r="D113" s="5">
        <f>D114</f>
        <v>5502</v>
      </c>
    </row>
    <row r="114" spans="1:4" ht="15.75">
      <c r="A114" s="253" t="s">
        <v>244</v>
      </c>
      <c r="B114" s="5">
        <v>6005516</v>
      </c>
      <c r="C114" s="5">
        <v>500</v>
      </c>
      <c r="D114" s="5">
        <f>D115</f>
        <v>5502</v>
      </c>
    </row>
    <row r="115" spans="1:4" ht="63">
      <c r="A115" s="268" t="s">
        <v>380</v>
      </c>
      <c r="B115" s="5">
        <v>6005516</v>
      </c>
      <c r="C115" s="5">
        <v>530</v>
      </c>
      <c r="D115" s="5">
        <v>5502</v>
      </c>
    </row>
    <row r="116" spans="1:4" ht="78.75">
      <c r="A116" s="197" t="s">
        <v>483</v>
      </c>
      <c r="B116" s="60" t="s">
        <v>314</v>
      </c>
      <c r="C116" s="60"/>
      <c r="D116" s="137">
        <f>D117</f>
        <v>892.2</v>
      </c>
    </row>
    <row r="117" spans="1:4" ht="31.5">
      <c r="A117" s="209" t="s">
        <v>477</v>
      </c>
      <c r="B117" s="60" t="s">
        <v>314</v>
      </c>
      <c r="C117" s="15" t="s">
        <v>475</v>
      </c>
      <c r="D117" s="137">
        <f>D118</f>
        <v>892.2</v>
      </c>
    </row>
    <row r="118" spans="1:4" ht="32.25" thickBot="1">
      <c r="A118" s="195" t="s">
        <v>478</v>
      </c>
      <c r="B118" s="60" t="s">
        <v>314</v>
      </c>
      <c r="C118" s="15" t="s">
        <v>476</v>
      </c>
      <c r="D118" s="137">
        <f>D119</f>
        <v>892.2</v>
      </c>
    </row>
    <row r="119" spans="1:4" ht="15.75">
      <c r="A119" s="12" t="s">
        <v>208</v>
      </c>
      <c r="B119" s="142" t="s">
        <v>314</v>
      </c>
      <c r="C119" s="10" t="s">
        <v>197</v>
      </c>
      <c r="D119" s="138">
        <f>798+94.2</f>
        <v>892.2</v>
      </c>
    </row>
    <row r="120" spans="1:4" ht="63" hidden="1">
      <c r="A120" s="197" t="s">
        <v>184</v>
      </c>
      <c r="B120" s="60" t="s">
        <v>183</v>
      </c>
      <c r="C120" s="60"/>
      <c r="D120" s="137">
        <f>D121</f>
        <v>0</v>
      </c>
    </row>
    <row r="121" spans="1:4" ht="30" customHeight="1" hidden="1">
      <c r="A121" s="209" t="s">
        <v>477</v>
      </c>
      <c r="B121" s="60" t="s">
        <v>183</v>
      </c>
      <c r="C121" s="15" t="s">
        <v>475</v>
      </c>
      <c r="D121" s="137">
        <f>D122</f>
        <v>0</v>
      </c>
    </row>
    <row r="122" spans="1:4" ht="32.25" hidden="1" thickBot="1">
      <c r="A122" s="195" t="s">
        <v>478</v>
      </c>
      <c r="B122" s="60" t="s">
        <v>183</v>
      </c>
      <c r="C122" s="15" t="s">
        <v>476</v>
      </c>
      <c r="D122" s="137">
        <f>D123</f>
        <v>0</v>
      </c>
    </row>
    <row r="123" spans="1:4" ht="15.75" hidden="1">
      <c r="A123" s="12" t="s">
        <v>208</v>
      </c>
      <c r="B123" s="142" t="s">
        <v>183</v>
      </c>
      <c r="C123" s="10" t="s">
        <v>197</v>
      </c>
      <c r="D123" s="138">
        <f>2.1-2.1</f>
        <v>0</v>
      </c>
    </row>
    <row r="124" spans="1:4" ht="31.5">
      <c r="A124" s="253" t="s">
        <v>213</v>
      </c>
      <c r="B124" s="254" t="s">
        <v>311</v>
      </c>
      <c r="C124" s="254"/>
      <c r="D124" s="261">
        <f>D125+D128</f>
        <v>65</v>
      </c>
    </row>
    <row r="125" spans="1:4" ht="63">
      <c r="A125" s="281" t="s">
        <v>473</v>
      </c>
      <c r="B125" s="254" t="s">
        <v>311</v>
      </c>
      <c r="C125" s="254" t="s">
        <v>471</v>
      </c>
      <c r="D125" s="261">
        <f>D126</f>
        <v>46.9</v>
      </c>
    </row>
    <row r="126" spans="1:4" ht="31.5">
      <c r="A126" s="281" t="s">
        <v>474</v>
      </c>
      <c r="B126" s="254" t="s">
        <v>311</v>
      </c>
      <c r="C126" s="254" t="s">
        <v>470</v>
      </c>
      <c r="D126" s="261">
        <f>D127</f>
        <v>46.9</v>
      </c>
    </row>
    <row r="127" spans="1:4" ht="15.75">
      <c r="A127" s="268" t="s">
        <v>194</v>
      </c>
      <c r="B127" s="257" t="s">
        <v>311</v>
      </c>
      <c r="C127" s="257" t="s">
        <v>193</v>
      </c>
      <c r="D127" s="262">
        <v>46.9</v>
      </c>
    </row>
    <row r="128" spans="1:4" ht="31.5">
      <c r="A128" s="281" t="s">
        <v>477</v>
      </c>
      <c r="B128" s="254" t="s">
        <v>311</v>
      </c>
      <c r="C128" s="254" t="s">
        <v>475</v>
      </c>
      <c r="D128" s="261">
        <f>D129</f>
        <v>18.1</v>
      </c>
    </row>
    <row r="129" spans="1:4" ht="31.5">
      <c r="A129" s="281" t="s">
        <v>478</v>
      </c>
      <c r="B129" s="254" t="s">
        <v>311</v>
      </c>
      <c r="C129" s="254" t="s">
        <v>476</v>
      </c>
      <c r="D129" s="261">
        <f>D130+D131</f>
        <v>18.1</v>
      </c>
    </row>
    <row r="130" spans="1:4" ht="31.5">
      <c r="A130" s="268" t="s">
        <v>203</v>
      </c>
      <c r="B130" s="257" t="s">
        <v>311</v>
      </c>
      <c r="C130" s="257" t="s">
        <v>202</v>
      </c>
      <c r="D130" s="262">
        <v>8.9</v>
      </c>
    </row>
    <row r="131" spans="1:4" ht="15.75">
      <c r="A131" s="268" t="s">
        <v>208</v>
      </c>
      <c r="B131" s="257" t="s">
        <v>311</v>
      </c>
      <c r="C131" s="257" t="s">
        <v>197</v>
      </c>
      <c r="D131" s="262">
        <v>9.2</v>
      </c>
    </row>
    <row r="132" spans="1:4" ht="31.5">
      <c r="A132" s="253" t="s">
        <v>214</v>
      </c>
      <c r="B132" s="254" t="s">
        <v>312</v>
      </c>
      <c r="C132" s="254"/>
      <c r="D132" s="261">
        <f>D133</f>
        <v>19</v>
      </c>
    </row>
    <row r="133" spans="1:4" ht="31.5">
      <c r="A133" s="281" t="s">
        <v>477</v>
      </c>
      <c r="B133" s="254" t="s">
        <v>312</v>
      </c>
      <c r="C133" s="254" t="s">
        <v>475</v>
      </c>
      <c r="D133" s="261">
        <f>D134</f>
        <v>19</v>
      </c>
    </row>
    <row r="134" spans="1:4" ht="31.5">
      <c r="A134" s="281" t="s">
        <v>478</v>
      </c>
      <c r="B134" s="254" t="s">
        <v>312</v>
      </c>
      <c r="C134" s="254" t="s">
        <v>476</v>
      </c>
      <c r="D134" s="261">
        <f>D135+D136</f>
        <v>19</v>
      </c>
    </row>
    <row r="135" spans="1:4" ht="31.5">
      <c r="A135" s="268" t="s">
        <v>203</v>
      </c>
      <c r="B135" s="257" t="s">
        <v>312</v>
      </c>
      <c r="C135" s="257" t="s">
        <v>202</v>
      </c>
      <c r="D135" s="262">
        <v>0.4</v>
      </c>
    </row>
    <row r="136" spans="1:4" ht="15.75">
      <c r="A136" s="268" t="s">
        <v>208</v>
      </c>
      <c r="B136" s="257" t="s">
        <v>312</v>
      </c>
      <c r="C136" s="257" t="s">
        <v>197</v>
      </c>
      <c r="D136" s="262">
        <f>19.6-1</f>
        <v>18.6</v>
      </c>
    </row>
    <row r="137" spans="1:4" ht="63">
      <c r="A137" s="253" t="s">
        <v>382</v>
      </c>
      <c r="B137" s="5">
        <v>6006430</v>
      </c>
      <c r="C137" s="5"/>
      <c r="D137" s="5">
        <f>D138</f>
        <v>73.7</v>
      </c>
    </row>
    <row r="138" spans="1:4" ht="15.75">
      <c r="A138" s="253" t="s">
        <v>244</v>
      </c>
      <c r="B138" s="5">
        <v>6006430</v>
      </c>
      <c r="C138" s="5">
        <v>500</v>
      </c>
      <c r="D138" s="5">
        <f>D139</f>
        <v>73.7</v>
      </c>
    </row>
    <row r="139" spans="1:4" ht="63">
      <c r="A139" s="268" t="s">
        <v>382</v>
      </c>
      <c r="B139" s="5">
        <v>6006430</v>
      </c>
      <c r="C139" s="5">
        <v>540</v>
      </c>
      <c r="D139" s="5">
        <v>73.7</v>
      </c>
    </row>
    <row r="140" spans="1:4" ht="15.75">
      <c r="A140" s="253" t="s">
        <v>498</v>
      </c>
      <c r="B140" s="5">
        <v>6006431</v>
      </c>
      <c r="C140" s="5"/>
      <c r="D140" s="5">
        <f>D141</f>
        <v>2.4</v>
      </c>
    </row>
    <row r="141" spans="1:4" ht="15.75">
      <c r="A141" s="253" t="s">
        <v>244</v>
      </c>
      <c r="B141" s="5">
        <v>6006431</v>
      </c>
      <c r="C141" s="5">
        <v>500</v>
      </c>
      <c r="D141" s="5">
        <f>D142</f>
        <v>2.4</v>
      </c>
    </row>
    <row r="142" spans="1:4" ht="15.75">
      <c r="A142" s="268" t="s">
        <v>498</v>
      </c>
      <c r="B142" s="5">
        <v>6006431</v>
      </c>
      <c r="C142" s="5">
        <v>540</v>
      </c>
      <c r="D142" s="5">
        <v>2.4</v>
      </c>
    </row>
    <row r="143" spans="1:4" ht="31.5">
      <c r="A143" s="253" t="s">
        <v>384</v>
      </c>
      <c r="B143" s="5">
        <v>6006436</v>
      </c>
      <c r="C143" s="5"/>
      <c r="D143" s="5">
        <f>D144</f>
        <v>103.6</v>
      </c>
    </row>
    <row r="144" spans="1:4" ht="15.75">
      <c r="A144" s="253" t="s">
        <v>244</v>
      </c>
      <c r="B144" s="5">
        <v>6006436</v>
      </c>
      <c r="C144" s="5">
        <v>500</v>
      </c>
      <c r="D144" s="5">
        <f>D145</f>
        <v>103.6</v>
      </c>
    </row>
    <row r="145" spans="1:4" ht="31.5">
      <c r="A145" s="268" t="s">
        <v>384</v>
      </c>
      <c r="B145" s="5">
        <v>6006436</v>
      </c>
      <c r="C145" s="5">
        <v>540</v>
      </c>
      <c r="D145" s="5">
        <v>103.6</v>
      </c>
    </row>
    <row r="146" spans="1:4" ht="31.5">
      <c r="A146" s="268" t="s">
        <v>342</v>
      </c>
      <c r="B146" s="257" t="s">
        <v>340</v>
      </c>
      <c r="C146" s="257"/>
      <c r="D146" s="262">
        <f>D149</f>
        <v>51.8</v>
      </c>
    </row>
    <row r="147" spans="1:4" ht="63">
      <c r="A147" s="281" t="s">
        <v>473</v>
      </c>
      <c r="B147" s="254" t="s">
        <v>340</v>
      </c>
      <c r="C147" s="254" t="s">
        <v>471</v>
      </c>
      <c r="D147" s="261">
        <f>D148</f>
        <v>51.8</v>
      </c>
    </row>
    <row r="148" spans="1:4" ht="15.75">
      <c r="A148" s="281" t="s">
        <v>456</v>
      </c>
      <c r="B148" s="254" t="s">
        <v>340</v>
      </c>
      <c r="C148" s="254" t="s">
        <v>455</v>
      </c>
      <c r="D148" s="261">
        <f>D146</f>
        <v>51.8</v>
      </c>
    </row>
    <row r="149" spans="1:4" ht="15.75">
      <c r="A149" s="268" t="s">
        <v>194</v>
      </c>
      <c r="B149" s="257" t="s">
        <v>340</v>
      </c>
      <c r="C149" s="257" t="s">
        <v>211</v>
      </c>
      <c r="D149" s="262">
        <v>51.8</v>
      </c>
    </row>
    <row r="150" spans="1:4" ht="15.75">
      <c r="A150" s="296" t="s">
        <v>386</v>
      </c>
      <c r="B150" s="297"/>
      <c r="C150" s="297"/>
      <c r="D150" s="298">
        <f>D9+D13+D26+D30</f>
        <v>54533.3</v>
      </c>
    </row>
    <row r="151" ht="12.75">
      <c r="E151" s="252"/>
    </row>
    <row r="152" ht="12.75">
      <c r="D152" s="252">
        <f>D150-'прилож. 4'!G11</f>
        <v>0</v>
      </c>
    </row>
  </sheetData>
  <sheetProtection/>
  <mergeCells count="4">
    <mergeCell ref="A5:D5"/>
    <mergeCell ref="C1:D1"/>
    <mergeCell ref="C2:D2"/>
    <mergeCell ref="C3:D3"/>
  </mergeCells>
  <printOptions/>
  <pageMargins left="0.7480314960629921" right="0" top="0" bottom="0.7874015748031497" header="0" footer="0"/>
  <pageSetup fitToHeight="0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53.57421875" style="0" customWidth="1"/>
    <col min="4" max="4" width="11.57421875" style="0" customWidth="1"/>
    <col min="5" max="5" width="10.7109375" style="0" customWidth="1"/>
  </cols>
  <sheetData>
    <row r="1" spans="1:4" ht="12.75">
      <c r="A1" s="236"/>
      <c r="B1" s="237"/>
      <c r="C1" s="237"/>
      <c r="D1" s="238" t="s">
        <v>388</v>
      </c>
    </row>
    <row r="2" spans="1:4" ht="16.5">
      <c r="A2" s="239"/>
      <c r="B2" s="237"/>
      <c r="C2" s="237"/>
      <c r="D2" s="238" t="s">
        <v>434</v>
      </c>
    </row>
    <row r="3" spans="1:4" ht="12.75">
      <c r="A3" s="236"/>
      <c r="B3" s="237"/>
      <c r="C3" s="237"/>
      <c r="D3" s="238" t="s">
        <v>392</v>
      </c>
    </row>
    <row r="4" spans="1:4" ht="15.75">
      <c r="A4" s="236"/>
      <c r="B4" s="240"/>
      <c r="C4" s="241"/>
      <c r="D4" s="242"/>
    </row>
    <row r="5" spans="1:5" ht="85.5" customHeight="1">
      <c r="A5" s="356" t="s">
        <v>387</v>
      </c>
      <c r="B5" s="356"/>
      <c r="C5" s="356"/>
      <c r="D5" s="356"/>
      <c r="E5" s="356"/>
    </row>
    <row r="6" spans="1:4" ht="13.5" customHeight="1" thickBot="1">
      <c r="A6" s="243"/>
      <c r="B6" s="244"/>
      <c r="C6" s="244"/>
      <c r="D6" s="245" t="s">
        <v>435</v>
      </c>
    </row>
    <row r="7" spans="1:5" ht="16.5" thickBot="1">
      <c r="A7" s="291" t="s">
        <v>500</v>
      </c>
      <c r="B7" s="292" t="s">
        <v>503</v>
      </c>
      <c r="C7" s="292" t="s">
        <v>504</v>
      </c>
      <c r="D7" s="293">
        <v>2016</v>
      </c>
      <c r="E7" s="294">
        <v>2017</v>
      </c>
    </row>
    <row r="8" spans="1:5" ht="15.75">
      <c r="A8" s="288">
        <v>1</v>
      </c>
      <c r="B8" s="289">
        <v>2</v>
      </c>
      <c r="C8" s="289">
        <v>3</v>
      </c>
      <c r="D8" s="290">
        <v>4</v>
      </c>
      <c r="E8" s="295">
        <v>5</v>
      </c>
    </row>
    <row r="9" spans="1:5" ht="81.75" customHeight="1">
      <c r="A9" s="253" t="s">
        <v>389</v>
      </c>
      <c r="B9" s="254" t="s">
        <v>315</v>
      </c>
      <c r="C9" s="277"/>
      <c r="D9" s="277">
        <f aca="true" t="shared" si="0" ref="D9:E11">D10</f>
        <v>30</v>
      </c>
      <c r="E9" s="277">
        <f t="shared" si="0"/>
        <v>30</v>
      </c>
    </row>
    <row r="10" spans="1:5" ht="31.5">
      <c r="A10" s="256" t="s">
        <v>477</v>
      </c>
      <c r="B10" s="257" t="s">
        <v>315</v>
      </c>
      <c r="C10" s="257" t="s">
        <v>475</v>
      </c>
      <c r="D10" s="5">
        <f t="shared" si="0"/>
        <v>30</v>
      </c>
      <c r="E10" s="5">
        <f t="shared" si="0"/>
        <v>30</v>
      </c>
    </row>
    <row r="11" spans="1:5" ht="47.25">
      <c r="A11" s="256" t="s">
        <v>478</v>
      </c>
      <c r="B11" s="257" t="s">
        <v>315</v>
      </c>
      <c r="C11" s="257" t="s">
        <v>476</v>
      </c>
      <c r="D11" s="5">
        <f t="shared" si="0"/>
        <v>30</v>
      </c>
      <c r="E11" s="5">
        <f t="shared" si="0"/>
        <v>30</v>
      </c>
    </row>
    <row r="12" spans="1:5" ht="31.5">
      <c r="A12" s="256" t="s">
        <v>208</v>
      </c>
      <c r="B12" s="257" t="s">
        <v>315</v>
      </c>
      <c r="C12" s="257" t="s">
        <v>197</v>
      </c>
      <c r="D12" s="5">
        <f>'прилож. 3'!F106</f>
        <v>30</v>
      </c>
      <c r="E12" s="5">
        <v>30</v>
      </c>
    </row>
    <row r="13" spans="1:5" ht="78.75">
      <c r="A13" s="258" t="s">
        <v>396</v>
      </c>
      <c r="B13" s="254" t="s">
        <v>415</v>
      </c>
      <c r="C13" s="277"/>
      <c r="D13" s="287">
        <f>D14+D18+D22</f>
        <v>900</v>
      </c>
      <c r="E13" s="287">
        <f>E14+E18+E22</f>
        <v>850</v>
      </c>
    </row>
    <row r="14" spans="1:5" ht="15.75">
      <c r="A14" s="259" t="s">
        <v>531</v>
      </c>
      <c r="B14" s="254" t="s">
        <v>453</v>
      </c>
      <c r="C14" s="277"/>
      <c r="D14" s="277">
        <f aca="true" t="shared" si="1" ref="D14:E16">D15</f>
        <v>550</v>
      </c>
      <c r="E14" s="5">
        <f t="shared" si="1"/>
        <v>500</v>
      </c>
    </row>
    <row r="15" spans="1:5" ht="31.5">
      <c r="A15" s="256" t="s">
        <v>477</v>
      </c>
      <c r="B15" s="257" t="s">
        <v>416</v>
      </c>
      <c r="C15" s="5">
        <v>200</v>
      </c>
      <c r="D15" s="5">
        <f t="shared" si="1"/>
        <v>550</v>
      </c>
      <c r="E15" s="5">
        <f t="shared" si="1"/>
        <v>500</v>
      </c>
    </row>
    <row r="16" spans="1:5" ht="48" thickBot="1">
      <c r="A16" s="260" t="s">
        <v>478</v>
      </c>
      <c r="B16" s="257" t="s">
        <v>417</v>
      </c>
      <c r="C16" s="5">
        <v>240</v>
      </c>
      <c r="D16" s="5">
        <f t="shared" si="1"/>
        <v>550</v>
      </c>
      <c r="E16" s="5">
        <f t="shared" si="1"/>
        <v>500</v>
      </c>
    </row>
    <row r="17" spans="1:5" ht="31.5">
      <c r="A17" s="256" t="s">
        <v>208</v>
      </c>
      <c r="B17" s="257" t="s">
        <v>418</v>
      </c>
      <c r="C17" s="5">
        <v>244</v>
      </c>
      <c r="D17" s="5">
        <f>'прил.7'!F183</f>
        <v>550</v>
      </c>
      <c r="E17" s="5">
        <v>500</v>
      </c>
    </row>
    <row r="18" spans="1:5" ht="15.75">
      <c r="A18" s="255" t="s">
        <v>534</v>
      </c>
      <c r="B18" s="254" t="s">
        <v>452</v>
      </c>
      <c r="C18" s="277"/>
      <c r="D18" s="277">
        <f aca="true" t="shared" si="2" ref="D18:E20">D19</f>
        <v>50</v>
      </c>
      <c r="E18" s="277">
        <f t="shared" si="2"/>
        <v>50</v>
      </c>
    </row>
    <row r="19" spans="1:5" ht="31.5">
      <c r="A19" s="256" t="s">
        <v>477</v>
      </c>
      <c r="B19" s="257" t="s">
        <v>419</v>
      </c>
      <c r="C19" s="5">
        <v>200</v>
      </c>
      <c r="D19" s="5">
        <f t="shared" si="2"/>
        <v>50</v>
      </c>
      <c r="E19" s="5">
        <f t="shared" si="2"/>
        <v>50</v>
      </c>
    </row>
    <row r="20" spans="1:5" ht="48" thickBot="1">
      <c r="A20" s="260" t="s">
        <v>478</v>
      </c>
      <c r="B20" s="257" t="s">
        <v>420</v>
      </c>
      <c r="C20" s="5">
        <v>240</v>
      </c>
      <c r="D20" s="5">
        <f t="shared" si="2"/>
        <v>50</v>
      </c>
      <c r="E20" s="5">
        <f t="shared" si="2"/>
        <v>50</v>
      </c>
    </row>
    <row r="21" spans="1:5" ht="31.5">
      <c r="A21" s="256" t="s">
        <v>208</v>
      </c>
      <c r="B21" s="257" t="s">
        <v>421</v>
      </c>
      <c r="C21" s="5">
        <v>244</v>
      </c>
      <c r="D21" s="5">
        <v>50</v>
      </c>
      <c r="E21" s="5">
        <v>50</v>
      </c>
    </row>
    <row r="22" spans="1:5" ht="15.75">
      <c r="A22" s="258" t="s">
        <v>535</v>
      </c>
      <c r="B22" s="254" t="s">
        <v>454</v>
      </c>
      <c r="C22" s="254"/>
      <c r="D22" s="261">
        <f>D25</f>
        <v>300</v>
      </c>
      <c r="E22" s="261">
        <f>E25</f>
        <v>300</v>
      </c>
    </row>
    <row r="23" spans="1:5" ht="31.5">
      <c r="A23" s="256" t="s">
        <v>477</v>
      </c>
      <c r="B23" s="257" t="s">
        <v>454</v>
      </c>
      <c r="C23" s="257" t="s">
        <v>475</v>
      </c>
      <c r="D23" s="262">
        <f>D24</f>
        <v>300</v>
      </c>
      <c r="E23" s="5">
        <f>E24</f>
        <v>300</v>
      </c>
    </row>
    <row r="24" spans="1:5" ht="48" thickBot="1">
      <c r="A24" s="260" t="s">
        <v>478</v>
      </c>
      <c r="B24" s="257" t="s">
        <v>454</v>
      </c>
      <c r="C24" s="257" t="s">
        <v>476</v>
      </c>
      <c r="D24" s="262">
        <f>D25</f>
        <v>300</v>
      </c>
      <c r="E24" s="5">
        <f>E25</f>
        <v>300</v>
      </c>
    </row>
    <row r="25" spans="1:5" ht="31.5">
      <c r="A25" s="256" t="s">
        <v>208</v>
      </c>
      <c r="B25" s="257" t="s">
        <v>454</v>
      </c>
      <c r="C25" s="257" t="s">
        <v>197</v>
      </c>
      <c r="D25" s="262">
        <v>300</v>
      </c>
      <c r="E25" s="5">
        <v>300</v>
      </c>
    </row>
    <row r="26" spans="1:5" ht="63">
      <c r="A26" s="258" t="s">
        <v>395</v>
      </c>
      <c r="B26" s="263" t="s">
        <v>316</v>
      </c>
      <c r="C26" s="254"/>
      <c r="D26" s="261">
        <f>D29</f>
        <v>400</v>
      </c>
      <c r="E26" s="277">
        <f>E27</f>
        <v>400</v>
      </c>
    </row>
    <row r="27" spans="1:5" ht="31.5">
      <c r="A27" s="256" t="s">
        <v>477</v>
      </c>
      <c r="B27" s="264" t="s">
        <v>316</v>
      </c>
      <c r="C27" s="257" t="s">
        <v>475</v>
      </c>
      <c r="D27" s="262">
        <f>D28</f>
        <v>400</v>
      </c>
      <c r="E27" s="5">
        <f>E28</f>
        <v>400</v>
      </c>
    </row>
    <row r="28" spans="1:5" ht="48" thickBot="1">
      <c r="A28" s="260" t="s">
        <v>478</v>
      </c>
      <c r="B28" s="264" t="s">
        <v>316</v>
      </c>
      <c r="C28" s="257" t="s">
        <v>476</v>
      </c>
      <c r="D28" s="262">
        <f>D29</f>
        <v>400</v>
      </c>
      <c r="E28" s="5">
        <f>E29</f>
        <v>400</v>
      </c>
    </row>
    <row r="29" spans="1:5" ht="31.5">
      <c r="A29" s="256" t="s">
        <v>208</v>
      </c>
      <c r="B29" s="264" t="s">
        <v>316</v>
      </c>
      <c r="C29" s="257" t="s">
        <v>197</v>
      </c>
      <c r="D29" s="262">
        <v>400</v>
      </c>
      <c r="E29" s="5">
        <v>400</v>
      </c>
    </row>
    <row r="30" spans="1:5" ht="15.75">
      <c r="A30" s="280" t="s">
        <v>422</v>
      </c>
      <c r="B30" s="265">
        <v>6000000</v>
      </c>
      <c r="C30" s="265"/>
      <c r="D30" s="299">
        <f>D31+D35+D43+D49+D52+D57+D68+D72++D78+D86+D89+D93+D96+D100+D108+D113+D116+D75</f>
        <v>51091.09999999999</v>
      </c>
      <c r="E30" s="299">
        <f>E31+E35+E43+E49+E52+E57+E68+E72++E78+E86+E89+E93+E96+E100+E108+E113+E116+E75</f>
        <v>61070.59999999999</v>
      </c>
    </row>
    <row r="31" spans="1:5" ht="15.75">
      <c r="A31" s="253" t="s">
        <v>266</v>
      </c>
      <c r="B31" s="254" t="s">
        <v>327</v>
      </c>
      <c r="C31" s="254"/>
      <c r="D31" s="261">
        <f>D34</f>
        <v>288</v>
      </c>
      <c r="E31" s="261">
        <f>E32</f>
        <v>288</v>
      </c>
    </row>
    <row r="32" spans="1:5" ht="31.5">
      <c r="A32" s="253" t="s">
        <v>460</v>
      </c>
      <c r="B32" s="254" t="s">
        <v>327</v>
      </c>
      <c r="C32" s="254" t="s">
        <v>457</v>
      </c>
      <c r="D32" s="261">
        <f>D33</f>
        <v>288</v>
      </c>
      <c r="E32" s="261">
        <f>E33</f>
        <v>288</v>
      </c>
    </row>
    <row r="33" spans="1:5" ht="31.5">
      <c r="A33" s="253" t="s">
        <v>459</v>
      </c>
      <c r="B33" s="254" t="s">
        <v>327</v>
      </c>
      <c r="C33" s="254" t="s">
        <v>458</v>
      </c>
      <c r="D33" s="261">
        <f>D34</f>
        <v>288</v>
      </c>
      <c r="E33" s="261">
        <f>E34</f>
        <v>288</v>
      </c>
    </row>
    <row r="34" spans="1:5" ht="47.25">
      <c r="A34" s="268" t="s">
        <v>267</v>
      </c>
      <c r="B34" s="257" t="s">
        <v>327</v>
      </c>
      <c r="C34" s="257" t="s">
        <v>268</v>
      </c>
      <c r="D34" s="262">
        <v>288</v>
      </c>
      <c r="E34" s="5">
        <v>288</v>
      </c>
    </row>
    <row r="35" spans="1:8" ht="31.5">
      <c r="A35" s="253" t="s">
        <v>541</v>
      </c>
      <c r="B35" s="254" t="s">
        <v>326</v>
      </c>
      <c r="C35" s="254"/>
      <c r="D35" s="266">
        <f>D36+D39</f>
        <v>17693.9</v>
      </c>
      <c r="E35" s="266">
        <f>E36+E39</f>
        <v>16394.6</v>
      </c>
      <c r="G35" s="252"/>
      <c r="H35" s="252"/>
    </row>
    <row r="36" spans="1:5" ht="78.75">
      <c r="A36" s="281" t="s">
        <v>473</v>
      </c>
      <c r="B36" s="254" t="s">
        <v>326</v>
      </c>
      <c r="C36" s="254" t="s">
        <v>471</v>
      </c>
      <c r="D36" s="267">
        <f>D37</f>
        <v>17177.5</v>
      </c>
      <c r="E36" s="5">
        <f>E37</f>
        <v>15891.6</v>
      </c>
    </row>
    <row r="37" spans="1:5" ht="15.75">
      <c r="A37" s="281" t="s">
        <v>456</v>
      </c>
      <c r="B37" s="254" t="s">
        <v>326</v>
      </c>
      <c r="C37" s="254" t="s">
        <v>455</v>
      </c>
      <c r="D37" s="267">
        <f>D38</f>
        <v>17177.5</v>
      </c>
      <c r="E37" s="5">
        <f>E38</f>
        <v>15891.6</v>
      </c>
    </row>
    <row r="38" spans="1:5" ht="15.75">
      <c r="A38" s="268" t="s">
        <v>194</v>
      </c>
      <c r="B38" s="257" t="s">
        <v>326</v>
      </c>
      <c r="C38" s="257" t="s">
        <v>211</v>
      </c>
      <c r="D38" s="267">
        <f>16880.5+297</f>
        <v>17177.5</v>
      </c>
      <c r="E38" s="5">
        <f>15594.6+297</f>
        <v>15891.6</v>
      </c>
    </row>
    <row r="39" spans="1:5" ht="31.5">
      <c r="A39" s="281" t="s">
        <v>477</v>
      </c>
      <c r="B39" s="254" t="s">
        <v>326</v>
      </c>
      <c r="C39" s="254" t="s">
        <v>475</v>
      </c>
      <c r="D39" s="261">
        <f>D40</f>
        <v>516.4</v>
      </c>
      <c r="E39" s="261">
        <f>E40</f>
        <v>503</v>
      </c>
    </row>
    <row r="40" spans="1:5" ht="47.25">
      <c r="A40" s="281" t="s">
        <v>478</v>
      </c>
      <c r="B40" s="254" t="s">
        <v>326</v>
      </c>
      <c r="C40" s="254" t="s">
        <v>476</v>
      </c>
      <c r="D40" s="261">
        <f>D41+D42</f>
        <v>516.4</v>
      </c>
      <c r="E40" s="261">
        <f>E41+E42</f>
        <v>503</v>
      </c>
    </row>
    <row r="41" spans="1:5" ht="31.5">
      <c r="A41" s="268" t="s">
        <v>203</v>
      </c>
      <c r="B41" s="257" t="s">
        <v>326</v>
      </c>
      <c r="C41" s="257" t="s">
        <v>202</v>
      </c>
      <c r="D41" s="262">
        <v>100</v>
      </c>
      <c r="E41" s="5">
        <v>100</v>
      </c>
    </row>
    <row r="42" spans="1:5" ht="31.5">
      <c r="A42" s="268" t="s">
        <v>208</v>
      </c>
      <c r="B42" s="257" t="s">
        <v>326</v>
      </c>
      <c r="C42" s="257" t="s">
        <v>197</v>
      </c>
      <c r="D42" s="262">
        <v>416.4</v>
      </c>
      <c r="E42" s="5">
        <v>403</v>
      </c>
    </row>
    <row r="43" spans="1:5" ht="15.75">
      <c r="A43" s="253" t="s">
        <v>508</v>
      </c>
      <c r="B43" s="284">
        <v>6000203</v>
      </c>
      <c r="C43" s="284"/>
      <c r="D43" s="285">
        <f aca="true" t="shared" si="3" ref="D43:E45">D44</f>
        <v>2110.6</v>
      </c>
      <c r="E43" s="285">
        <f t="shared" si="3"/>
        <v>2110.6</v>
      </c>
    </row>
    <row r="44" spans="1:5" ht="78.75">
      <c r="A44" s="253" t="s">
        <v>473</v>
      </c>
      <c r="B44" s="254" t="s">
        <v>304</v>
      </c>
      <c r="C44" s="254" t="s">
        <v>471</v>
      </c>
      <c r="D44" s="261">
        <f t="shared" si="3"/>
        <v>2110.6</v>
      </c>
      <c r="E44" s="261">
        <f t="shared" si="3"/>
        <v>2110.6</v>
      </c>
    </row>
    <row r="45" spans="1:5" ht="31.5">
      <c r="A45" s="253" t="s">
        <v>474</v>
      </c>
      <c r="B45" s="254" t="s">
        <v>304</v>
      </c>
      <c r="C45" s="254" t="s">
        <v>470</v>
      </c>
      <c r="D45" s="261">
        <f t="shared" si="3"/>
        <v>2110.6</v>
      </c>
      <c r="E45" s="261">
        <f t="shared" si="3"/>
        <v>2110.6</v>
      </c>
    </row>
    <row r="46" spans="1:5" ht="15.75">
      <c r="A46" s="268" t="s">
        <v>194</v>
      </c>
      <c r="B46" s="257" t="s">
        <v>304</v>
      </c>
      <c r="C46" s="257" t="s">
        <v>193</v>
      </c>
      <c r="D46" s="262">
        <v>2110.6</v>
      </c>
      <c r="E46" s="262">
        <f>D46</f>
        <v>2110.6</v>
      </c>
    </row>
    <row r="47" spans="1:5" ht="15.75">
      <c r="A47" s="269" t="s">
        <v>511</v>
      </c>
      <c r="B47" s="254" t="s">
        <v>305</v>
      </c>
      <c r="C47" s="254"/>
      <c r="D47" s="261">
        <f>D48</f>
        <v>11009.1</v>
      </c>
      <c r="E47" s="261">
        <f>E48</f>
        <v>11009.1</v>
      </c>
    </row>
    <row r="48" spans="1:5" ht="78.75">
      <c r="A48" s="281" t="s">
        <v>473</v>
      </c>
      <c r="B48" s="254" t="s">
        <v>305</v>
      </c>
      <c r="C48" s="254" t="s">
        <v>471</v>
      </c>
      <c r="D48" s="261">
        <f>D49</f>
        <v>11009.1</v>
      </c>
      <c r="E48" s="261">
        <f>E49</f>
        <v>11009.1</v>
      </c>
    </row>
    <row r="49" spans="1:5" ht="31.5">
      <c r="A49" s="281" t="s">
        <v>474</v>
      </c>
      <c r="B49" s="254" t="s">
        <v>305</v>
      </c>
      <c r="C49" s="254" t="s">
        <v>470</v>
      </c>
      <c r="D49" s="261">
        <f>D50+D51</f>
        <v>11009.1</v>
      </c>
      <c r="E49" s="261">
        <f>E50+E51</f>
        <v>11009.1</v>
      </c>
    </row>
    <row r="50" spans="1:5" ht="15.75">
      <c r="A50" s="268" t="s">
        <v>194</v>
      </c>
      <c r="B50" s="257" t="s">
        <v>305</v>
      </c>
      <c r="C50" s="257" t="s">
        <v>193</v>
      </c>
      <c r="D50" s="262">
        <v>10830.9</v>
      </c>
      <c r="E50" s="5">
        <v>10830.9</v>
      </c>
    </row>
    <row r="51" spans="1:5" ht="31.5">
      <c r="A51" s="268" t="s">
        <v>195</v>
      </c>
      <c r="B51" s="257" t="s">
        <v>305</v>
      </c>
      <c r="C51" s="257" t="s">
        <v>196</v>
      </c>
      <c r="D51" s="262">
        <v>178.2</v>
      </c>
      <c r="E51" s="5">
        <v>178.2</v>
      </c>
    </row>
    <row r="52" spans="1:5" ht="47.25">
      <c r="A52" s="253" t="s">
        <v>372</v>
      </c>
      <c r="B52" s="254" t="s">
        <v>313</v>
      </c>
      <c r="C52" s="286"/>
      <c r="D52" s="285">
        <f aca="true" t="shared" si="4" ref="D52:E55">D53</f>
        <v>37.7</v>
      </c>
      <c r="E52" s="285">
        <f t="shared" si="4"/>
        <v>37.7</v>
      </c>
    </row>
    <row r="53" spans="1:5" ht="31.5">
      <c r="A53" s="281" t="s">
        <v>477</v>
      </c>
      <c r="B53" s="254" t="s">
        <v>313</v>
      </c>
      <c r="C53" s="254" t="s">
        <v>475</v>
      </c>
      <c r="D53" s="261">
        <f t="shared" si="4"/>
        <v>37.7</v>
      </c>
      <c r="E53" s="261">
        <f t="shared" si="4"/>
        <v>37.7</v>
      </c>
    </row>
    <row r="54" spans="1:5" ht="47.25">
      <c r="A54" s="281" t="s">
        <v>478</v>
      </c>
      <c r="B54" s="254" t="s">
        <v>313</v>
      </c>
      <c r="C54" s="254" t="s">
        <v>476</v>
      </c>
      <c r="D54" s="261">
        <f t="shared" si="4"/>
        <v>37.7</v>
      </c>
      <c r="E54" s="261">
        <f t="shared" si="4"/>
        <v>37.7</v>
      </c>
    </row>
    <row r="55" spans="1:5" ht="63">
      <c r="A55" s="268" t="s">
        <v>376</v>
      </c>
      <c r="B55" s="257" t="s">
        <v>313</v>
      </c>
      <c r="C55" s="257" t="s">
        <v>197</v>
      </c>
      <c r="D55" s="262">
        <f t="shared" si="4"/>
        <v>37.7</v>
      </c>
      <c r="E55" s="262">
        <f t="shared" si="4"/>
        <v>37.7</v>
      </c>
    </row>
    <row r="56" spans="1:5" ht="31.5">
      <c r="A56" s="268" t="s">
        <v>208</v>
      </c>
      <c r="B56" s="257" t="s">
        <v>313</v>
      </c>
      <c r="C56" s="5">
        <v>244</v>
      </c>
      <c r="D56" s="262">
        <v>37.7</v>
      </c>
      <c r="E56" s="262">
        <f>D56</f>
        <v>37.7</v>
      </c>
    </row>
    <row r="57" spans="1:7" ht="31.5">
      <c r="A57" s="268" t="s">
        <v>0</v>
      </c>
      <c r="B57" s="5">
        <v>6000240</v>
      </c>
      <c r="C57" s="5"/>
      <c r="D57" s="283">
        <f>D58+D61+D65</f>
        <v>1257.6</v>
      </c>
      <c r="E57" s="283">
        <f>E58+E61+E65</f>
        <v>912.6</v>
      </c>
      <c r="G57" s="252"/>
    </row>
    <row r="58" spans="1:7" ht="78.75">
      <c r="A58" s="281" t="s">
        <v>473</v>
      </c>
      <c r="B58" s="254" t="s">
        <v>307</v>
      </c>
      <c r="C58" s="270" t="s">
        <v>471</v>
      </c>
      <c r="D58" s="261">
        <f>D59</f>
        <v>100</v>
      </c>
      <c r="E58" s="261">
        <f>E59</f>
        <v>50</v>
      </c>
      <c r="G58" s="252"/>
    </row>
    <row r="59" spans="1:5" ht="31.5">
      <c r="A59" s="281" t="s">
        <v>474</v>
      </c>
      <c r="B59" s="254" t="s">
        <v>307</v>
      </c>
      <c r="C59" s="270" t="s">
        <v>470</v>
      </c>
      <c r="D59" s="261">
        <f>D60</f>
        <v>100</v>
      </c>
      <c r="E59" s="261">
        <f>E60</f>
        <v>50</v>
      </c>
    </row>
    <row r="60" spans="1:5" ht="31.5">
      <c r="A60" s="268" t="s">
        <v>195</v>
      </c>
      <c r="B60" s="257" t="s">
        <v>307</v>
      </c>
      <c r="C60" s="257" t="s">
        <v>196</v>
      </c>
      <c r="D60" s="262">
        <v>100</v>
      </c>
      <c r="E60" s="5">
        <v>50</v>
      </c>
    </row>
    <row r="61" spans="1:5" ht="31.5">
      <c r="A61" s="281" t="s">
        <v>477</v>
      </c>
      <c r="B61" s="254" t="s">
        <v>307</v>
      </c>
      <c r="C61" s="254" t="s">
        <v>475</v>
      </c>
      <c r="D61" s="261">
        <f>D62</f>
        <v>1050</v>
      </c>
      <c r="E61" s="261">
        <f>E62</f>
        <v>755</v>
      </c>
    </row>
    <row r="62" spans="1:5" ht="47.25">
      <c r="A62" s="281" t="s">
        <v>478</v>
      </c>
      <c r="B62" s="254" t="s">
        <v>307</v>
      </c>
      <c r="C62" s="254" t="s">
        <v>476</v>
      </c>
      <c r="D62" s="261">
        <f>D64+D63</f>
        <v>1050</v>
      </c>
      <c r="E62" s="261">
        <f>E64+E63</f>
        <v>755</v>
      </c>
    </row>
    <row r="63" spans="1:5" ht="31.5">
      <c r="A63" s="268" t="s">
        <v>203</v>
      </c>
      <c r="B63" s="271" t="s">
        <v>307</v>
      </c>
      <c r="C63" s="271" t="s">
        <v>202</v>
      </c>
      <c r="D63" s="272">
        <v>300</v>
      </c>
      <c r="E63" s="5">
        <v>250</v>
      </c>
    </row>
    <row r="64" spans="1:5" ht="31.5">
      <c r="A64" s="268" t="s">
        <v>208</v>
      </c>
      <c r="B64" s="257" t="s">
        <v>307</v>
      </c>
      <c r="C64" s="257" t="s">
        <v>197</v>
      </c>
      <c r="D64" s="262">
        <f>700+50</f>
        <v>750</v>
      </c>
      <c r="E64" s="5">
        <f>455+50</f>
        <v>505</v>
      </c>
    </row>
    <row r="65" spans="1:5" ht="15.75">
      <c r="A65" s="281" t="s">
        <v>480</v>
      </c>
      <c r="B65" s="254" t="s">
        <v>307</v>
      </c>
      <c r="C65" s="254" t="s">
        <v>479</v>
      </c>
      <c r="D65" s="261">
        <f>D66</f>
        <v>107.6</v>
      </c>
      <c r="E65" s="261">
        <f>E66</f>
        <v>107.6</v>
      </c>
    </row>
    <row r="66" spans="1:5" ht="15.75">
      <c r="A66" s="281" t="s">
        <v>482</v>
      </c>
      <c r="B66" s="254" t="s">
        <v>307</v>
      </c>
      <c r="C66" s="254" t="s">
        <v>481</v>
      </c>
      <c r="D66" s="261">
        <f>D67</f>
        <v>107.6</v>
      </c>
      <c r="E66" s="261">
        <f>E67</f>
        <v>107.6</v>
      </c>
    </row>
    <row r="67" spans="1:5" ht="31.5">
      <c r="A67" s="268" t="s">
        <v>199</v>
      </c>
      <c r="B67" s="257" t="s">
        <v>307</v>
      </c>
      <c r="C67" s="257" t="s">
        <v>198</v>
      </c>
      <c r="D67" s="262">
        <v>107.6</v>
      </c>
      <c r="E67" s="5">
        <v>107.6</v>
      </c>
    </row>
    <row r="68" spans="1:5" ht="47.25">
      <c r="A68" s="253" t="s">
        <v>556</v>
      </c>
      <c r="B68" s="254" t="s">
        <v>319</v>
      </c>
      <c r="C68" s="254"/>
      <c r="D68" s="261">
        <f>D71</f>
        <v>300</v>
      </c>
      <c r="E68" s="261">
        <f>E71</f>
        <v>300</v>
      </c>
    </row>
    <row r="69" spans="1:5" ht="31.5">
      <c r="A69" s="281" t="s">
        <v>477</v>
      </c>
      <c r="B69" s="273" t="s">
        <v>319</v>
      </c>
      <c r="C69" s="254" t="s">
        <v>475</v>
      </c>
      <c r="D69" s="261">
        <f>D70</f>
        <v>300</v>
      </c>
      <c r="E69" s="261">
        <f>E70</f>
        <v>300</v>
      </c>
    </row>
    <row r="70" spans="1:5" ht="47.25">
      <c r="A70" s="281" t="s">
        <v>478</v>
      </c>
      <c r="B70" s="273" t="s">
        <v>319</v>
      </c>
      <c r="C70" s="254" t="s">
        <v>476</v>
      </c>
      <c r="D70" s="261">
        <f>D71</f>
        <v>300</v>
      </c>
      <c r="E70" s="261">
        <f>E71</f>
        <v>300</v>
      </c>
    </row>
    <row r="71" spans="1:5" ht="47.25">
      <c r="A71" s="282" t="s">
        <v>205</v>
      </c>
      <c r="B71" s="274" t="s">
        <v>319</v>
      </c>
      <c r="C71" s="274" t="s">
        <v>204</v>
      </c>
      <c r="D71" s="275">
        <v>300</v>
      </c>
      <c r="E71" s="5">
        <v>300</v>
      </c>
    </row>
    <row r="72" spans="1:5" ht="15.75">
      <c r="A72" s="269" t="s">
        <v>513</v>
      </c>
      <c r="B72" s="254" t="s">
        <v>306</v>
      </c>
      <c r="C72" s="254"/>
      <c r="D72" s="261">
        <f>D74</f>
        <v>100</v>
      </c>
      <c r="E72" s="261">
        <f>E74</f>
        <v>100</v>
      </c>
    </row>
    <row r="73" spans="1:5" ht="15.75">
      <c r="A73" s="269" t="s">
        <v>480</v>
      </c>
      <c r="B73" s="254" t="s">
        <v>306</v>
      </c>
      <c r="C73" s="254" t="s">
        <v>479</v>
      </c>
      <c r="D73" s="261">
        <f>D74</f>
        <v>100</v>
      </c>
      <c r="E73" s="261">
        <f>E74</f>
        <v>100</v>
      </c>
    </row>
    <row r="74" spans="1:5" ht="15.75">
      <c r="A74" s="276" t="s">
        <v>200</v>
      </c>
      <c r="B74" s="257" t="s">
        <v>306</v>
      </c>
      <c r="C74" s="257" t="s">
        <v>201</v>
      </c>
      <c r="D74" s="262">
        <v>100</v>
      </c>
      <c r="E74" s="5">
        <v>100</v>
      </c>
    </row>
    <row r="75" spans="1:5" ht="15.75">
      <c r="A75" s="206" t="s">
        <v>269</v>
      </c>
      <c r="B75" s="257" t="s">
        <v>338</v>
      </c>
      <c r="C75" s="257"/>
      <c r="D75" s="262">
        <f>D76</f>
        <v>898.6</v>
      </c>
      <c r="E75" s="5">
        <f>E76</f>
        <v>1499.5</v>
      </c>
    </row>
    <row r="76" spans="1:5" ht="16.5" thickBot="1">
      <c r="A76" s="220" t="s">
        <v>480</v>
      </c>
      <c r="B76" s="257" t="s">
        <v>338</v>
      </c>
      <c r="C76" s="257" t="s">
        <v>479</v>
      </c>
      <c r="D76" s="262">
        <f>D77</f>
        <v>898.6</v>
      </c>
      <c r="E76" s="5">
        <f>E77</f>
        <v>1499.5</v>
      </c>
    </row>
    <row r="77" spans="1:5" ht="15.75">
      <c r="A77" s="207" t="str">
        <f>A75</f>
        <v>Условно утвержденные расходы</v>
      </c>
      <c r="B77" s="257" t="s">
        <v>338</v>
      </c>
      <c r="C77" s="257" t="s">
        <v>198</v>
      </c>
      <c r="D77" s="262">
        <v>898.6</v>
      </c>
      <c r="E77" s="5">
        <v>1499.5</v>
      </c>
    </row>
    <row r="78" spans="1:5" ht="47.25">
      <c r="A78" s="253" t="s">
        <v>520</v>
      </c>
      <c r="B78" s="254" t="s">
        <v>310</v>
      </c>
      <c r="C78" s="254"/>
      <c r="D78" s="261">
        <f>D81+D82+D85</f>
        <v>800</v>
      </c>
      <c r="E78" s="261">
        <f>E81+E82+E85</f>
        <v>396.00000000000006</v>
      </c>
    </row>
    <row r="79" spans="1:5" ht="78.75">
      <c r="A79" s="281" t="s">
        <v>473</v>
      </c>
      <c r="B79" s="254" t="s">
        <v>310</v>
      </c>
      <c r="C79" s="254" t="s">
        <v>471</v>
      </c>
      <c r="D79" s="261">
        <f>D80</f>
        <v>475</v>
      </c>
      <c r="E79" s="261">
        <f>E80</f>
        <v>384.40000000000003</v>
      </c>
    </row>
    <row r="80" spans="1:5" ht="31.5">
      <c r="A80" s="281" t="s">
        <v>474</v>
      </c>
      <c r="B80" s="254" t="s">
        <v>310</v>
      </c>
      <c r="C80" s="254" t="s">
        <v>470</v>
      </c>
      <c r="D80" s="261">
        <f>D81+D82</f>
        <v>475</v>
      </c>
      <c r="E80" s="261">
        <f>E81+E82</f>
        <v>384.40000000000003</v>
      </c>
    </row>
    <row r="81" spans="1:5" ht="15.75">
      <c r="A81" s="268" t="s">
        <v>194</v>
      </c>
      <c r="B81" s="257" t="s">
        <v>310</v>
      </c>
      <c r="C81" s="257" t="s">
        <v>193</v>
      </c>
      <c r="D81" s="262">
        <v>452</v>
      </c>
      <c r="E81" s="5">
        <v>376.3</v>
      </c>
    </row>
    <row r="82" spans="1:5" ht="31.5">
      <c r="A82" s="268" t="s">
        <v>195</v>
      </c>
      <c r="B82" s="257" t="s">
        <v>310</v>
      </c>
      <c r="C82" s="257" t="s">
        <v>196</v>
      </c>
      <c r="D82" s="262">
        <v>23</v>
      </c>
      <c r="E82" s="5">
        <v>8.1</v>
      </c>
    </row>
    <row r="83" spans="1:5" ht="31.5">
      <c r="A83" s="281" t="s">
        <v>477</v>
      </c>
      <c r="B83" s="254" t="s">
        <v>310</v>
      </c>
      <c r="C83" s="254" t="s">
        <v>475</v>
      </c>
      <c r="D83" s="261">
        <f>D84</f>
        <v>325</v>
      </c>
      <c r="E83" s="261">
        <f>E84</f>
        <v>11.6</v>
      </c>
    </row>
    <row r="84" spans="1:5" ht="47.25">
      <c r="A84" s="281" t="s">
        <v>478</v>
      </c>
      <c r="B84" s="254" t="s">
        <v>310</v>
      </c>
      <c r="C84" s="254" t="s">
        <v>476</v>
      </c>
      <c r="D84" s="261">
        <f>D85</f>
        <v>325</v>
      </c>
      <c r="E84" s="261">
        <f>E85</f>
        <v>11.6</v>
      </c>
    </row>
    <row r="85" spans="1:5" ht="31.5">
      <c r="A85" s="268" t="s">
        <v>208</v>
      </c>
      <c r="B85" s="257" t="s">
        <v>310</v>
      </c>
      <c r="C85" s="257" t="s">
        <v>197</v>
      </c>
      <c r="D85" s="262">
        <v>325</v>
      </c>
      <c r="E85" s="5">
        <v>11.6</v>
      </c>
    </row>
    <row r="86" spans="1:5" ht="78.75">
      <c r="A86" s="253" t="s">
        <v>400</v>
      </c>
      <c r="B86" s="5">
        <v>6005430</v>
      </c>
      <c r="C86" s="5"/>
      <c r="D86" s="5">
        <f>D87</f>
        <v>6000</v>
      </c>
      <c r="E86" s="5">
        <f>E87</f>
        <v>6000</v>
      </c>
    </row>
    <row r="87" spans="1:5" ht="15.75">
      <c r="A87" s="269" t="s">
        <v>480</v>
      </c>
      <c r="B87" s="5">
        <v>6005430</v>
      </c>
      <c r="C87" s="5">
        <v>800</v>
      </c>
      <c r="D87" s="5">
        <f>D88</f>
        <v>6000</v>
      </c>
      <c r="E87" s="5">
        <f>E88</f>
        <v>6000</v>
      </c>
    </row>
    <row r="88" spans="1:5" ht="78.75">
      <c r="A88" s="268" t="s">
        <v>400</v>
      </c>
      <c r="B88" s="5">
        <v>6005430</v>
      </c>
      <c r="C88" s="5">
        <v>810</v>
      </c>
      <c r="D88" s="5">
        <v>6000</v>
      </c>
      <c r="E88" s="5">
        <v>6000</v>
      </c>
    </row>
    <row r="89" spans="1:5" ht="47.25">
      <c r="A89" s="268" t="s">
        <v>341</v>
      </c>
      <c r="B89" s="257" t="s">
        <v>339</v>
      </c>
      <c r="C89" s="257"/>
      <c r="D89" s="262">
        <f>D92</f>
        <v>3466.5</v>
      </c>
      <c r="E89" s="262">
        <f>E90</f>
        <v>14653.9</v>
      </c>
    </row>
    <row r="90" spans="1:5" ht="78.75">
      <c r="A90" s="281" t="s">
        <v>473</v>
      </c>
      <c r="B90" s="254" t="s">
        <v>339</v>
      </c>
      <c r="C90" s="254" t="s">
        <v>471</v>
      </c>
      <c r="D90" s="261">
        <f>D91</f>
        <v>3466.5</v>
      </c>
      <c r="E90" s="261">
        <f>E91</f>
        <v>14653.9</v>
      </c>
    </row>
    <row r="91" spans="1:5" ht="15.75">
      <c r="A91" s="281" t="s">
        <v>456</v>
      </c>
      <c r="B91" s="254" t="s">
        <v>339</v>
      </c>
      <c r="C91" s="254" t="s">
        <v>455</v>
      </c>
      <c r="D91" s="261">
        <f>D92</f>
        <v>3466.5</v>
      </c>
      <c r="E91" s="261">
        <f>E92</f>
        <v>14653.9</v>
      </c>
    </row>
    <row r="92" spans="1:5" ht="15.75">
      <c r="A92" s="268" t="s">
        <v>194</v>
      </c>
      <c r="B92" s="257" t="s">
        <v>339</v>
      </c>
      <c r="C92" s="257" t="s">
        <v>211</v>
      </c>
      <c r="D92" s="262">
        <v>3466.5</v>
      </c>
      <c r="E92" s="5">
        <v>14653.9</v>
      </c>
    </row>
    <row r="93" spans="1:5" ht="31.5">
      <c r="A93" s="253" t="s">
        <v>403</v>
      </c>
      <c r="B93" s="5">
        <v>6005516</v>
      </c>
      <c r="C93" s="5"/>
      <c r="D93" s="5">
        <f>D94</f>
        <v>5801.0999999999985</v>
      </c>
      <c r="E93" s="5">
        <f>E94</f>
        <v>6075.2</v>
      </c>
    </row>
    <row r="94" spans="1:5" ht="15.75">
      <c r="A94" s="269" t="s">
        <v>480</v>
      </c>
      <c r="B94" s="5">
        <v>6005516</v>
      </c>
      <c r="C94" s="5">
        <v>800</v>
      </c>
      <c r="D94" s="5">
        <f>D95</f>
        <v>5801.0999999999985</v>
      </c>
      <c r="E94" s="5">
        <f>E95</f>
        <v>6075.2</v>
      </c>
    </row>
    <row r="95" spans="1:5" ht="78.75">
      <c r="A95" s="268" t="s">
        <v>380</v>
      </c>
      <c r="B95" s="5">
        <v>6005516</v>
      </c>
      <c r="C95" s="5">
        <v>810</v>
      </c>
      <c r="D95" s="5">
        <f>30353.1-24552</f>
        <v>5801.0999999999985</v>
      </c>
      <c r="E95" s="5">
        <v>6075.2</v>
      </c>
    </row>
    <row r="96" spans="1:5" ht="15.75">
      <c r="A96" s="37" t="s">
        <v>378</v>
      </c>
      <c r="B96" s="60" t="s">
        <v>314</v>
      </c>
      <c r="C96" s="60"/>
      <c r="D96" s="137">
        <f>D99</f>
        <v>892.2</v>
      </c>
      <c r="E96" s="137">
        <f>E99</f>
        <v>720</v>
      </c>
    </row>
    <row r="97" spans="1:5" ht="31.5">
      <c r="A97" s="209" t="s">
        <v>477</v>
      </c>
      <c r="B97" s="60" t="s">
        <v>314</v>
      </c>
      <c r="C97" s="15" t="s">
        <v>475</v>
      </c>
      <c r="D97" s="137">
        <f>D98</f>
        <v>892.2</v>
      </c>
      <c r="E97" s="137">
        <f>E98</f>
        <v>720</v>
      </c>
    </row>
    <row r="98" spans="1:5" ht="48" thickBot="1">
      <c r="A98" s="195" t="s">
        <v>478</v>
      </c>
      <c r="B98" s="60" t="s">
        <v>314</v>
      </c>
      <c r="C98" s="15" t="s">
        <v>476</v>
      </c>
      <c r="D98" s="137">
        <f>D99</f>
        <v>892.2</v>
      </c>
      <c r="E98" s="137">
        <f>E99</f>
        <v>720</v>
      </c>
    </row>
    <row r="99" spans="1:5" ht="31.5">
      <c r="A99" s="12" t="s">
        <v>208</v>
      </c>
      <c r="B99" s="142" t="s">
        <v>314</v>
      </c>
      <c r="C99" s="142" t="s">
        <v>197</v>
      </c>
      <c r="D99" s="138">
        <f>798+94.2</f>
        <v>892.2</v>
      </c>
      <c r="E99" s="5">
        <v>720</v>
      </c>
    </row>
    <row r="100" spans="1:5" ht="31.5">
      <c r="A100" s="253" t="s">
        <v>213</v>
      </c>
      <c r="B100" s="254" t="s">
        <v>311</v>
      </c>
      <c r="C100" s="254"/>
      <c r="D100" s="261">
        <f>D101+D104</f>
        <v>65</v>
      </c>
      <c r="E100" s="261">
        <f>E101+E104</f>
        <v>70</v>
      </c>
    </row>
    <row r="101" spans="1:5" ht="78.75">
      <c r="A101" s="281" t="s">
        <v>473</v>
      </c>
      <c r="B101" s="254" t="s">
        <v>311</v>
      </c>
      <c r="C101" s="254" t="s">
        <v>471</v>
      </c>
      <c r="D101" s="261">
        <f>D102</f>
        <v>46.9</v>
      </c>
      <c r="E101" s="261">
        <f>E102</f>
        <v>46.9</v>
      </c>
    </row>
    <row r="102" spans="1:5" ht="31.5">
      <c r="A102" s="281" t="s">
        <v>474</v>
      </c>
      <c r="B102" s="254" t="s">
        <v>311</v>
      </c>
      <c r="C102" s="254" t="s">
        <v>470</v>
      </c>
      <c r="D102" s="261">
        <f>D103</f>
        <v>46.9</v>
      </c>
      <c r="E102" s="261">
        <f>E103</f>
        <v>46.9</v>
      </c>
    </row>
    <row r="103" spans="1:5" ht="15.75">
      <c r="A103" s="268" t="s">
        <v>194</v>
      </c>
      <c r="B103" s="257" t="s">
        <v>311</v>
      </c>
      <c r="C103" s="257" t="s">
        <v>193</v>
      </c>
      <c r="D103" s="262">
        <v>46.9</v>
      </c>
      <c r="E103" s="5">
        <v>46.9</v>
      </c>
    </row>
    <row r="104" spans="1:5" ht="31.5">
      <c r="A104" s="281" t="s">
        <v>477</v>
      </c>
      <c r="B104" s="254" t="s">
        <v>311</v>
      </c>
      <c r="C104" s="254" t="s">
        <v>475</v>
      </c>
      <c r="D104" s="261">
        <f>D105</f>
        <v>18.1</v>
      </c>
      <c r="E104" s="261">
        <f>E105</f>
        <v>23.1</v>
      </c>
    </row>
    <row r="105" spans="1:5" ht="47.25">
      <c r="A105" s="281" t="s">
        <v>478</v>
      </c>
      <c r="B105" s="254" t="s">
        <v>311</v>
      </c>
      <c r="C105" s="254" t="s">
        <v>476</v>
      </c>
      <c r="D105" s="261">
        <f>D106+D107</f>
        <v>18.1</v>
      </c>
      <c r="E105" s="261">
        <f>E106+E107</f>
        <v>23.1</v>
      </c>
    </row>
    <row r="106" spans="1:5" ht="31.5">
      <c r="A106" s="268" t="s">
        <v>203</v>
      </c>
      <c r="B106" s="257" t="s">
        <v>311</v>
      </c>
      <c r="C106" s="257" t="s">
        <v>202</v>
      </c>
      <c r="D106" s="262">
        <v>8.9</v>
      </c>
      <c r="E106" s="5">
        <v>8.9</v>
      </c>
    </row>
    <row r="107" spans="1:5" ht="31.5">
      <c r="A107" s="268" t="s">
        <v>208</v>
      </c>
      <c r="B107" s="257" t="s">
        <v>311</v>
      </c>
      <c r="C107" s="257" t="s">
        <v>197</v>
      </c>
      <c r="D107" s="262">
        <v>9.2</v>
      </c>
      <c r="E107" s="5">
        <v>14.2</v>
      </c>
    </row>
    <row r="108" spans="1:5" ht="31.5">
      <c r="A108" s="253" t="s">
        <v>214</v>
      </c>
      <c r="B108" s="254" t="s">
        <v>312</v>
      </c>
      <c r="C108" s="254"/>
      <c r="D108" s="261">
        <f>D109</f>
        <v>20</v>
      </c>
      <c r="E108" s="261">
        <f>E109</f>
        <v>20</v>
      </c>
    </row>
    <row r="109" spans="1:5" ht="31.5">
      <c r="A109" s="281" t="s">
        <v>477</v>
      </c>
      <c r="B109" s="254" t="s">
        <v>312</v>
      </c>
      <c r="C109" s="254" t="s">
        <v>475</v>
      </c>
      <c r="D109" s="261">
        <f>D110</f>
        <v>20</v>
      </c>
      <c r="E109" s="261">
        <f>E110</f>
        <v>20</v>
      </c>
    </row>
    <row r="110" spans="1:5" ht="47.25">
      <c r="A110" s="281" t="s">
        <v>478</v>
      </c>
      <c r="B110" s="254" t="s">
        <v>312</v>
      </c>
      <c r="C110" s="254" t="s">
        <v>476</v>
      </c>
      <c r="D110" s="261">
        <f>D111+D112</f>
        <v>20</v>
      </c>
      <c r="E110" s="261">
        <f>E111+E112</f>
        <v>20</v>
      </c>
    </row>
    <row r="111" spans="1:5" ht="31.5">
      <c r="A111" s="268" t="s">
        <v>203</v>
      </c>
      <c r="B111" s="257" t="s">
        <v>312</v>
      </c>
      <c r="C111" s="257" t="s">
        <v>202</v>
      </c>
      <c r="D111" s="262">
        <v>0.4</v>
      </c>
      <c r="E111" s="262">
        <v>0.4</v>
      </c>
    </row>
    <row r="112" spans="1:5" ht="31.5">
      <c r="A112" s="268" t="s">
        <v>208</v>
      </c>
      <c r="B112" s="257" t="s">
        <v>312</v>
      </c>
      <c r="C112" s="257" t="s">
        <v>197</v>
      </c>
      <c r="D112" s="262">
        <v>19.6</v>
      </c>
      <c r="E112" s="262">
        <v>19.6</v>
      </c>
    </row>
    <row r="113" spans="1:5" ht="78.75">
      <c r="A113" s="253" t="s">
        <v>382</v>
      </c>
      <c r="B113" s="5">
        <v>6006430</v>
      </c>
      <c r="C113" s="5"/>
      <c r="D113" s="5">
        <f>D114</f>
        <v>315.8</v>
      </c>
      <c r="E113" s="5">
        <f>E114</f>
        <v>315.8</v>
      </c>
    </row>
    <row r="114" spans="1:5" ht="15.75">
      <c r="A114" s="269" t="s">
        <v>480</v>
      </c>
      <c r="B114" s="5">
        <v>6006430</v>
      </c>
      <c r="C114" s="5">
        <v>800</v>
      </c>
      <c r="D114" s="5">
        <f>D115</f>
        <v>315.8</v>
      </c>
      <c r="E114" s="5">
        <f>E115</f>
        <v>315.8</v>
      </c>
    </row>
    <row r="115" spans="1:5" ht="78.75">
      <c r="A115" s="268" t="s">
        <v>382</v>
      </c>
      <c r="B115" s="5">
        <v>6006430</v>
      </c>
      <c r="C115" s="5">
        <v>810</v>
      </c>
      <c r="D115" s="5">
        <v>315.8</v>
      </c>
      <c r="E115" s="5">
        <v>315.8</v>
      </c>
    </row>
    <row r="116" spans="1:5" ht="47.25">
      <c r="A116" s="268" t="s">
        <v>342</v>
      </c>
      <c r="B116" s="257" t="s">
        <v>340</v>
      </c>
      <c r="C116" s="257"/>
      <c r="D116" s="262">
        <f>D119</f>
        <v>35</v>
      </c>
      <c r="E116" s="262">
        <f>E119</f>
        <v>167.6</v>
      </c>
    </row>
    <row r="117" spans="1:5" ht="78.75">
      <c r="A117" s="281" t="s">
        <v>473</v>
      </c>
      <c r="B117" s="254" t="s">
        <v>340</v>
      </c>
      <c r="C117" s="254" t="s">
        <v>471</v>
      </c>
      <c r="D117" s="261">
        <f>D118</f>
        <v>35</v>
      </c>
      <c r="E117" s="261">
        <f>E118</f>
        <v>167.6</v>
      </c>
    </row>
    <row r="118" spans="1:5" ht="15.75">
      <c r="A118" s="281" t="s">
        <v>456</v>
      </c>
      <c r="B118" s="254" t="s">
        <v>340</v>
      </c>
      <c r="C118" s="254" t="s">
        <v>455</v>
      </c>
      <c r="D118" s="261">
        <f>D116</f>
        <v>35</v>
      </c>
      <c r="E118" s="261">
        <f>E116</f>
        <v>167.6</v>
      </c>
    </row>
    <row r="119" spans="1:5" ht="15.75">
      <c r="A119" s="268" t="s">
        <v>194</v>
      </c>
      <c r="B119" s="257" t="s">
        <v>340</v>
      </c>
      <c r="C119" s="257" t="s">
        <v>211</v>
      </c>
      <c r="D119" s="262">
        <v>35</v>
      </c>
      <c r="E119" s="5">
        <v>167.6</v>
      </c>
    </row>
    <row r="120" spans="1:7" ht="15.75">
      <c r="A120" s="297" t="s">
        <v>386</v>
      </c>
      <c r="B120" s="297"/>
      <c r="C120" s="297"/>
      <c r="D120" s="301">
        <f>D9+D13+D26+D30</f>
        <v>52421.09999999999</v>
      </c>
      <c r="E120" s="301">
        <f>E9+E13+E26+E30</f>
        <v>62350.59999999999</v>
      </c>
      <c r="G120" s="300"/>
    </row>
  </sheetData>
  <sheetProtection/>
  <mergeCells count="1">
    <mergeCell ref="A5:E5"/>
  </mergeCells>
  <printOptions/>
  <pageMargins left="0.7480314960629921" right="0" top="0.5905511811023623" bottom="0" header="0" footer="0.11811023622047245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140625" defaultRowHeight="12.75"/>
  <cols>
    <col min="1" max="1" width="0.9921875" style="1" customWidth="1"/>
    <col min="2" max="2" width="24.8515625" style="1" customWidth="1"/>
    <col min="3" max="3" width="44.00390625" style="1" customWidth="1"/>
    <col min="4" max="4" width="17.00390625" style="1" customWidth="1"/>
    <col min="5" max="5" width="17.8515625" style="1" customWidth="1"/>
    <col min="6" max="6" width="19.00390625" style="1" customWidth="1"/>
    <col min="7" max="16384" width="9.140625" style="1" customWidth="1"/>
  </cols>
  <sheetData>
    <row r="1" ht="15.75">
      <c r="E1" s="2"/>
    </row>
    <row r="2" spans="1:6" ht="15.75">
      <c r="A2" s="2"/>
      <c r="B2" s="2"/>
      <c r="C2" s="2"/>
      <c r="D2" s="2"/>
      <c r="E2" s="2" t="s">
        <v>596</v>
      </c>
      <c r="F2" s="2"/>
    </row>
    <row r="3" spans="1:6" ht="15.75">
      <c r="A3" s="2"/>
      <c r="B3" s="2"/>
      <c r="C3" s="2"/>
      <c r="D3" s="2"/>
      <c r="E3" s="2" t="s">
        <v>563</v>
      </c>
      <c r="F3" s="2"/>
    </row>
    <row r="4" spans="1:6" ht="15.75">
      <c r="A4" s="2"/>
      <c r="B4" s="2"/>
      <c r="C4" s="2"/>
      <c r="D4" s="2"/>
      <c r="E4" s="90" t="s">
        <v>601</v>
      </c>
      <c r="F4" s="2"/>
    </row>
    <row r="5" spans="1:6" ht="15.75">
      <c r="A5" s="2"/>
      <c r="B5" s="2"/>
      <c r="C5" s="2"/>
      <c r="D5" s="2"/>
      <c r="E5" s="2"/>
      <c r="F5" s="2"/>
    </row>
    <row r="6" spans="1:6" ht="15.75">
      <c r="A6" s="309" t="s">
        <v>571</v>
      </c>
      <c r="B6" s="309"/>
      <c r="C6" s="309"/>
      <c r="D6" s="309"/>
      <c r="E6" s="309"/>
      <c r="F6" s="309"/>
    </row>
    <row r="7" spans="1:6" ht="15.75">
      <c r="A7" s="309" t="s">
        <v>330</v>
      </c>
      <c r="B7" s="309"/>
      <c r="C7" s="309"/>
      <c r="D7" s="309"/>
      <c r="E7" s="309"/>
      <c r="F7" s="309"/>
    </row>
    <row r="8" spans="1:6" ht="15.75">
      <c r="A8" s="309" t="s">
        <v>572</v>
      </c>
      <c r="B8" s="309"/>
      <c r="C8" s="309"/>
      <c r="D8" s="309"/>
      <c r="E8" s="309"/>
      <c r="F8" s="309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0.75" customHeight="1">
      <c r="A11" s="2"/>
      <c r="B11" s="2"/>
      <c r="C11" s="2"/>
      <c r="D11" s="2"/>
      <c r="E11" s="2"/>
      <c r="F11" s="2"/>
    </row>
    <row r="12" spans="1:6" ht="56.25" customHeight="1">
      <c r="A12" s="361" t="s">
        <v>404</v>
      </c>
      <c r="B12" s="361"/>
      <c r="C12" s="184" t="s">
        <v>405</v>
      </c>
      <c r="D12" s="360" t="s">
        <v>573</v>
      </c>
      <c r="E12" s="360"/>
      <c r="F12" s="360"/>
    </row>
    <row r="13" spans="1:6" ht="18.75" customHeight="1">
      <c r="A13" s="359">
        <v>1</v>
      </c>
      <c r="B13" s="359"/>
      <c r="C13" s="184">
        <v>2</v>
      </c>
      <c r="D13" s="32" t="s">
        <v>233</v>
      </c>
      <c r="E13" s="32" t="s">
        <v>279</v>
      </c>
      <c r="F13" s="32" t="s">
        <v>301</v>
      </c>
    </row>
    <row r="14" spans="1:6" ht="32.25" customHeight="1" hidden="1">
      <c r="A14" s="359" t="s">
        <v>406</v>
      </c>
      <c r="B14" s="359"/>
      <c r="C14" s="184" t="s">
        <v>407</v>
      </c>
      <c r="D14" s="56">
        <v>0</v>
      </c>
      <c r="E14" s="56">
        <v>0</v>
      </c>
      <c r="F14" s="56">
        <v>0</v>
      </c>
    </row>
    <row r="15" spans="1:6" ht="38.25" customHeight="1" hidden="1">
      <c r="A15" s="362" t="s">
        <v>408</v>
      </c>
      <c r="B15" s="362"/>
      <c r="C15" s="185" t="s">
        <v>409</v>
      </c>
      <c r="D15" s="56">
        <v>0</v>
      </c>
      <c r="E15" s="56">
        <v>0</v>
      </c>
      <c r="F15" s="56">
        <v>0</v>
      </c>
    </row>
    <row r="16" spans="1:6" ht="39" customHeight="1" hidden="1">
      <c r="A16" s="364" t="s">
        <v>423</v>
      </c>
      <c r="B16" s="364"/>
      <c r="C16" s="186" t="s">
        <v>424</v>
      </c>
      <c r="D16" s="56">
        <v>0</v>
      </c>
      <c r="E16" s="56">
        <v>0</v>
      </c>
      <c r="F16" s="56">
        <v>0</v>
      </c>
    </row>
    <row r="17" spans="1:6" ht="29.25" customHeight="1" hidden="1">
      <c r="A17" s="365" t="s">
        <v>425</v>
      </c>
      <c r="B17" s="365"/>
      <c r="C17" s="187" t="s">
        <v>426</v>
      </c>
      <c r="D17" s="58">
        <f>D18-D19</f>
        <v>0</v>
      </c>
      <c r="E17" s="58">
        <f>E18-E19</f>
        <v>0</v>
      </c>
      <c r="F17" s="58">
        <f>F18-F19</f>
        <v>0</v>
      </c>
    </row>
    <row r="18" spans="1:6" ht="36.75" hidden="1">
      <c r="A18" s="363" t="s">
        <v>427</v>
      </c>
      <c r="B18" s="363"/>
      <c r="C18" s="185" t="s">
        <v>428</v>
      </c>
      <c r="D18" s="56">
        <v>0</v>
      </c>
      <c r="E18" s="56">
        <v>0</v>
      </c>
      <c r="F18" s="56">
        <v>0</v>
      </c>
    </row>
    <row r="19" spans="1:6" ht="51.75" customHeight="1" hidden="1">
      <c r="A19" s="363" t="s">
        <v>429</v>
      </c>
      <c r="B19" s="363"/>
      <c r="C19" s="185" t="s">
        <v>430</v>
      </c>
      <c r="D19" s="56">
        <v>0</v>
      </c>
      <c r="E19" s="56">
        <v>0</v>
      </c>
      <c r="F19" s="56">
        <v>0</v>
      </c>
    </row>
    <row r="20" spans="1:6" ht="60.75" customHeight="1" hidden="1">
      <c r="A20" s="363" t="s">
        <v>431</v>
      </c>
      <c r="B20" s="363"/>
      <c r="C20" s="185" t="s">
        <v>433</v>
      </c>
      <c r="D20" s="56">
        <v>0</v>
      </c>
      <c r="E20" s="56">
        <v>0</v>
      </c>
      <c r="F20" s="56">
        <v>0</v>
      </c>
    </row>
    <row r="21" spans="1:6" ht="72.75" customHeight="1" hidden="1">
      <c r="A21" s="363" t="s">
        <v>431</v>
      </c>
      <c r="B21" s="363"/>
      <c r="C21" s="185" t="s">
        <v>436</v>
      </c>
      <c r="D21" s="56">
        <v>0</v>
      </c>
      <c r="E21" s="56">
        <v>0</v>
      </c>
      <c r="F21" s="56">
        <v>0</v>
      </c>
    </row>
    <row r="22" spans="1:6" ht="48.75" hidden="1">
      <c r="A22" s="363" t="s">
        <v>437</v>
      </c>
      <c r="B22" s="363"/>
      <c r="C22" s="185" t="s">
        <v>438</v>
      </c>
      <c r="D22" s="56">
        <v>0</v>
      </c>
      <c r="E22" s="56">
        <v>0</v>
      </c>
      <c r="F22" s="56">
        <v>0</v>
      </c>
    </row>
    <row r="23" spans="1:6" ht="48.75" hidden="1">
      <c r="A23" s="363" t="s">
        <v>439</v>
      </c>
      <c r="B23" s="363"/>
      <c r="C23" s="185" t="s">
        <v>440</v>
      </c>
      <c r="D23" s="56">
        <v>0</v>
      </c>
      <c r="E23" s="56">
        <v>0</v>
      </c>
      <c r="F23" s="56">
        <v>0</v>
      </c>
    </row>
    <row r="24" spans="1:6" ht="72.75" hidden="1">
      <c r="A24" s="363" t="s">
        <v>441</v>
      </c>
      <c r="B24" s="363"/>
      <c r="C24" s="185" t="s">
        <v>442</v>
      </c>
      <c r="D24" s="56">
        <v>0</v>
      </c>
      <c r="E24" s="56">
        <v>0</v>
      </c>
      <c r="F24" s="56">
        <v>0</v>
      </c>
    </row>
    <row r="25" spans="1:6" ht="72.75" hidden="1">
      <c r="A25" s="363" t="s">
        <v>441</v>
      </c>
      <c r="B25" s="363"/>
      <c r="C25" s="188" t="s">
        <v>443</v>
      </c>
      <c r="D25" s="56">
        <v>0</v>
      </c>
      <c r="E25" s="56">
        <v>0</v>
      </c>
      <c r="F25" s="56">
        <v>0</v>
      </c>
    </row>
    <row r="26" spans="1:6" ht="24.75" hidden="1">
      <c r="A26" s="365" t="s">
        <v>444</v>
      </c>
      <c r="B26" s="365"/>
      <c r="C26" s="189" t="s">
        <v>445</v>
      </c>
      <c r="D26" s="56">
        <v>0</v>
      </c>
      <c r="E26" s="56">
        <v>0</v>
      </c>
      <c r="F26" s="56">
        <v>0</v>
      </c>
    </row>
    <row r="27" spans="1:6" ht="15.75" hidden="1">
      <c r="A27" s="363" t="s">
        <v>446</v>
      </c>
      <c r="B27" s="363"/>
      <c r="C27" s="190" t="s">
        <v>447</v>
      </c>
      <c r="D27" s="56">
        <v>0</v>
      </c>
      <c r="E27" s="56">
        <v>0</v>
      </c>
      <c r="F27" s="56">
        <v>0</v>
      </c>
    </row>
    <row r="28" spans="1:6" ht="24.75" hidden="1">
      <c r="A28" s="363" t="s">
        <v>448</v>
      </c>
      <c r="B28" s="363"/>
      <c r="C28" s="191" t="s">
        <v>449</v>
      </c>
      <c r="D28" s="56">
        <v>0</v>
      </c>
      <c r="E28" s="56">
        <v>0</v>
      </c>
      <c r="F28" s="56">
        <v>0</v>
      </c>
    </row>
    <row r="29" spans="1:6" ht="24.75" hidden="1">
      <c r="A29" s="365" t="s">
        <v>450</v>
      </c>
      <c r="B29" s="365"/>
      <c r="C29" s="189" t="s">
        <v>462</v>
      </c>
      <c r="D29" s="56">
        <v>0</v>
      </c>
      <c r="E29" s="56">
        <v>0</v>
      </c>
      <c r="F29" s="56">
        <v>0</v>
      </c>
    </row>
    <row r="30" spans="1:6" ht="36.75" hidden="1">
      <c r="A30" s="366" t="s">
        <v>463</v>
      </c>
      <c r="B30" s="366"/>
      <c r="C30" s="183" t="s">
        <v>464</v>
      </c>
      <c r="D30" s="56">
        <v>0</v>
      </c>
      <c r="E30" s="56">
        <v>0</v>
      </c>
      <c r="F30" s="56">
        <v>0</v>
      </c>
    </row>
    <row r="31" spans="1:6" ht="36.75" hidden="1">
      <c r="A31" s="366" t="s">
        <v>465</v>
      </c>
      <c r="B31" s="366"/>
      <c r="C31" s="183" t="s">
        <v>466</v>
      </c>
      <c r="D31" s="56">
        <v>0</v>
      </c>
      <c r="E31" s="56">
        <v>0</v>
      </c>
      <c r="F31" s="56">
        <v>0</v>
      </c>
    </row>
    <row r="32" spans="1:6" ht="27" customHeight="1" hidden="1">
      <c r="A32" s="363" t="s">
        <v>467</v>
      </c>
      <c r="B32" s="363"/>
      <c r="C32" s="183" t="s">
        <v>468</v>
      </c>
      <c r="D32" s="56">
        <v>0</v>
      </c>
      <c r="E32" s="56">
        <v>0</v>
      </c>
      <c r="F32" s="56">
        <v>0</v>
      </c>
    </row>
    <row r="33" spans="1:6" ht="28.5" customHeight="1" hidden="1">
      <c r="A33" s="363" t="s">
        <v>469</v>
      </c>
      <c r="B33" s="363"/>
      <c r="C33" s="183" t="s">
        <v>484</v>
      </c>
      <c r="D33" s="56">
        <v>0</v>
      </c>
      <c r="E33" s="56">
        <v>0</v>
      </c>
      <c r="F33" s="56">
        <v>0</v>
      </c>
    </row>
    <row r="34" spans="1:6" ht="48.75" hidden="1">
      <c r="A34" s="363" t="s">
        <v>485</v>
      </c>
      <c r="B34" s="363"/>
      <c r="C34" s="183" t="s">
        <v>486</v>
      </c>
      <c r="D34" s="56">
        <v>0</v>
      </c>
      <c r="E34" s="56">
        <v>0</v>
      </c>
      <c r="F34" s="56">
        <v>0</v>
      </c>
    </row>
    <row r="35" spans="1:6" ht="48.75" customHeight="1" hidden="1">
      <c r="A35" s="363" t="s">
        <v>485</v>
      </c>
      <c r="B35" s="363"/>
      <c r="C35" s="183" t="s">
        <v>487</v>
      </c>
      <c r="D35" s="56">
        <v>0</v>
      </c>
      <c r="E35" s="56">
        <v>0</v>
      </c>
      <c r="F35" s="56">
        <v>0</v>
      </c>
    </row>
    <row r="36" spans="1:6" ht="24.75" hidden="1">
      <c r="A36" s="363" t="s">
        <v>488</v>
      </c>
      <c r="B36" s="363"/>
      <c r="C36" s="183" t="s">
        <v>489</v>
      </c>
      <c r="D36" s="56">
        <v>0</v>
      </c>
      <c r="E36" s="56">
        <v>0</v>
      </c>
      <c r="F36" s="56">
        <v>0</v>
      </c>
    </row>
    <row r="37" spans="1:6" ht="48.75" hidden="1">
      <c r="A37" s="363" t="s">
        <v>492</v>
      </c>
      <c r="B37" s="363"/>
      <c r="C37" s="183" t="s">
        <v>493</v>
      </c>
      <c r="D37" s="56">
        <v>0</v>
      </c>
      <c r="E37" s="56">
        <v>0</v>
      </c>
      <c r="F37" s="56">
        <v>0</v>
      </c>
    </row>
    <row r="38" spans="1:6" ht="24">
      <c r="A38" s="365" t="s">
        <v>444</v>
      </c>
      <c r="B38" s="365"/>
      <c r="C38" s="192" t="s">
        <v>494</v>
      </c>
      <c r="D38" s="56">
        <f>D39+D40</f>
        <v>6776.200000000012</v>
      </c>
      <c r="E38" s="56">
        <f>E39+E40</f>
        <v>0</v>
      </c>
      <c r="F38" s="56">
        <f>F39+F40</f>
        <v>0</v>
      </c>
    </row>
    <row r="39" spans="1:6" ht="24.75">
      <c r="A39" s="363" t="s">
        <v>495</v>
      </c>
      <c r="B39" s="363"/>
      <c r="C39" s="183" t="s">
        <v>449</v>
      </c>
      <c r="D39" s="56">
        <f>-доходы!C11</f>
        <v>-47757.09999999999</v>
      </c>
      <c r="E39" s="56">
        <f>-доходы!D11</f>
        <v>-52326.899999999994</v>
      </c>
      <c r="F39" s="56">
        <f>-доходы!E11</f>
        <v>-62350.6</v>
      </c>
    </row>
    <row r="40" spans="1:6" ht="24.75">
      <c r="A40" s="363" t="s">
        <v>496</v>
      </c>
      <c r="B40" s="363"/>
      <c r="C40" s="183" t="s">
        <v>497</v>
      </c>
      <c r="D40" s="56">
        <f>'прилож.2'!D12</f>
        <v>54533.3</v>
      </c>
      <c r="E40" s="56">
        <v>52326.9</v>
      </c>
      <c r="F40" s="56">
        <f>'прил.5'!E12</f>
        <v>62350.6</v>
      </c>
    </row>
    <row r="41" spans="1:6" ht="24.75">
      <c r="A41" s="367"/>
      <c r="B41" s="367"/>
      <c r="C41" s="193" t="s">
        <v>574</v>
      </c>
      <c r="D41" s="56">
        <f>D14+D15+D16+D39+D40</f>
        <v>6776.200000000012</v>
      </c>
      <c r="E41" s="56">
        <f>E14+E15+E16+E39+E40</f>
        <v>0</v>
      </c>
      <c r="F41" s="56">
        <f>F14+F15+F16+F39+F40</f>
        <v>0</v>
      </c>
    </row>
  </sheetData>
  <sheetProtection/>
  <mergeCells count="34">
    <mergeCell ref="A30:B30"/>
    <mergeCell ref="A31:B31"/>
    <mergeCell ref="A40:B40"/>
    <mergeCell ref="A41:B41"/>
    <mergeCell ref="A32:B32"/>
    <mergeCell ref="A33:B33"/>
    <mergeCell ref="A34:B34"/>
    <mergeCell ref="A35:B35"/>
    <mergeCell ref="A36:B36"/>
    <mergeCell ref="A37:B37"/>
    <mergeCell ref="A38:B38"/>
    <mergeCell ref="A39:B39"/>
    <mergeCell ref="A22:B22"/>
    <mergeCell ref="A23:B23"/>
    <mergeCell ref="A26:B26"/>
    <mergeCell ref="A27:B27"/>
    <mergeCell ref="A24:B24"/>
    <mergeCell ref="A25:B25"/>
    <mergeCell ref="A28:B28"/>
    <mergeCell ref="A29:B29"/>
    <mergeCell ref="A14:B14"/>
    <mergeCell ref="A15:B15"/>
    <mergeCell ref="A18:B18"/>
    <mergeCell ref="A19:B19"/>
    <mergeCell ref="A20:B20"/>
    <mergeCell ref="A21:B21"/>
    <mergeCell ref="A16:B16"/>
    <mergeCell ref="A17:B17"/>
    <mergeCell ref="A13:B13"/>
    <mergeCell ref="A6:F6"/>
    <mergeCell ref="A7:F7"/>
    <mergeCell ref="A8:F8"/>
    <mergeCell ref="D12:F12"/>
    <mergeCell ref="A12:B12"/>
  </mergeCells>
  <printOptions/>
  <pageMargins left="0.75" right="0.34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2" width="9.140625" style="1" customWidth="1"/>
    <col min="3" max="3" width="24.57421875" style="1" customWidth="1"/>
    <col min="4" max="4" width="26.8515625" style="1" customWidth="1"/>
    <col min="5" max="5" width="18.421875" style="70" customWidth="1"/>
    <col min="6" max="6" width="13.00390625" style="1" customWidth="1"/>
    <col min="7" max="7" width="14.7109375" style="1" customWidth="1"/>
    <col min="8" max="16384" width="9.140625" style="1" customWidth="1"/>
  </cols>
  <sheetData>
    <row r="1" spans="1:5" ht="15" customHeight="1">
      <c r="A1" s="317"/>
      <c r="B1" s="317"/>
      <c r="E1" s="63" t="s">
        <v>24</v>
      </c>
    </row>
    <row r="2" spans="1:5" ht="14.25" customHeight="1">
      <c r="A2" s="317"/>
      <c r="B2" s="317"/>
      <c r="C2" s="63"/>
      <c r="E2" s="83" t="s">
        <v>563</v>
      </c>
    </row>
    <row r="3" spans="1:5" ht="15.75" customHeight="1">
      <c r="A3" s="317"/>
      <c r="B3" s="317"/>
      <c r="C3" s="63"/>
      <c r="E3" s="83" t="s">
        <v>598</v>
      </c>
    </row>
    <row r="4" spans="1:7" ht="25.5" customHeight="1">
      <c r="A4" s="319" t="s">
        <v>432</v>
      </c>
      <c r="B4" s="319"/>
      <c r="C4" s="319"/>
      <c r="D4" s="319"/>
      <c r="E4" s="319"/>
      <c r="F4" s="319"/>
      <c r="G4" s="319"/>
    </row>
    <row r="5" spans="1:5" ht="13.5" thickBot="1">
      <c r="A5" s="318"/>
      <c r="B5" s="318"/>
      <c r="C5" s="318"/>
      <c r="D5" s="82"/>
      <c r="E5" s="64" t="s">
        <v>566</v>
      </c>
    </row>
    <row r="6" spans="1:7" ht="13.5" thickBot="1">
      <c r="A6" s="320" t="s">
        <v>25</v>
      </c>
      <c r="B6" s="321"/>
      <c r="C6" s="322"/>
      <c r="D6" s="59" t="s">
        <v>26</v>
      </c>
      <c r="E6" s="59" t="s">
        <v>233</v>
      </c>
      <c r="F6" s="59" t="s">
        <v>279</v>
      </c>
      <c r="G6" s="59" t="s">
        <v>301</v>
      </c>
    </row>
    <row r="7" spans="1:7" ht="13.5" thickBot="1">
      <c r="A7" s="323" t="s">
        <v>27</v>
      </c>
      <c r="B7" s="324"/>
      <c r="C7" s="325"/>
      <c r="D7" s="84" t="s">
        <v>28</v>
      </c>
      <c r="E7" s="65">
        <f>E8+E50</f>
        <v>47757.1</v>
      </c>
      <c r="F7" s="65">
        <f>F8+F50</f>
        <v>52326.9</v>
      </c>
      <c r="G7" s="65">
        <f>G8+G50</f>
        <v>62350.6</v>
      </c>
    </row>
    <row r="8" spans="1:7" ht="12.75" customHeight="1" thickBot="1">
      <c r="A8" s="326" t="s">
        <v>29</v>
      </c>
      <c r="B8" s="327"/>
      <c r="C8" s="328"/>
      <c r="D8" s="84" t="s">
        <v>30</v>
      </c>
      <c r="E8" s="65">
        <f>E9+E18+E26+E28+E32+E39+E42+E47+E15</f>
        <v>4835.400000000001</v>
      </c>
      <c r="F8" s="65">
        <f>F9+F18+F26+F28+F32+F39+F42+F47+F15</f>
        <v>4442.1</v>
      </c>
      <c r="G8" s="65">
        <f>G9+G18+G26+G28+G32+G39+G42+G47+G15</f>
        <v>4595.6</v>
      </c>
    </row>
    <row r="9" spans="1:11" ht="13.5" customHeight="1" thickBot="1">
      <c r="A9" s="329" t="s">
        <v>31</v>
      </c>
      <c r="B9" s="330"/>
      <c r="C9" s="331"/>
      <c r="D9" s="85" t="s">
        <v>32</v>
      </c>
      <c r="E9" s="66">
        <f>E10</f>
        <v>3168.4</v>
      </c>
      <c r="F9" s="66">
        <f>F10</f>
        <v>3080</v>
      </c>
      <c r="G9" s="66">
        <f aca="true" t="shared" si="0" ref="E9:G10">G10</f>
        <v>3212.4</v>
      </c>
      <c r="I9" s="194">
        <f>E9+E15+E18+E26</f>
        <v>3974.2000000000007</v>
      </c>
      <c r="J9" s="194">
        <f>F9+F15+F18+F26</f>
        <v>3891.5</v>
      </c>
      <c r="K9" s="194">
        <f>G9+G15+G18+G26</f>
        <v>4029.8</v>
      </c>
    </row>
    <row r="10" spans="1:7" ht="13.5" thickBot="1">
      <c r="A10" s="314" t="s">
        <v>33</v>
      </c>
      <c r="B10" s="315"/>
      <c r="C10" s="316"/>
      <c r="D10" s="86" t="s">
        <v>34</v>
      </c>
      <c r="E10" s="67">
        <f>E11+E13+E14</f>
        <v>3168.4</v>
      </c>
      <c r="F10" s="67">
        <f t="shared" si="0"/>
        <v>3080</v>
      </c>
      <c r="G10" s="67">
        <f t="shared" si="0"/>
        <v>3212.4</v>
      </c>
    </row>
    <row r="11" spans="1:11" ht="63.75" customHeight="1" thickBot="1">
      <c r="A11" s="311" t="s">
        <v>234</v>
      </c>
      <c r="B11" s="312"/>
      <c r="C11" s="313"/>
      <c r="D11" s="87" t="s">
        <v>235</v>
      </c>
      <c r="E11" s="68">
        <f>E12</f>
        <v>3147.4</v>
      </c>
      <c r="F11" s="68">
        <f>F12+F13</f>
        <v>3080</v>
      </c>
      <c r="G11" s="68">
        <f>G12+G13</f>
        <v>3212.4</v>
      </c>
      <c r="I11" s="194">
        <f>E8-I9</f>
        <v>861.1999999999998</v>
      </c>
      <c r="J11" s="194">
        <f>F8-J9</f>
        <v>550.6000000000004</v>
      </c>
      <c r="K11" s="194">
        <f>G8-K9</f>
        <v>565.8000000000002</v>
      </c>
    </row>
    <row r="12" spans="1:7" ht="64.5" customHeight="1" thickBot="1">
      <c r="A12" s="311" t="s">
        <v>234</v>
      </c>
      <c r="B12" s="312"/>
      <c r="C12" s="313"/>
      <c r="D12" s="87" t="s">
        <v>587</v>
      </c>
      <c r="E12" s="68">
        <f>2947.4+200</f>
        <v>3147.4</v>
      </c>
      <c r="F12" s="68">
        <v>3080</v>
      </c>
      <c r="G12" s="68">
        <v>3212.4</v>
      </c>
    </row>
    <row r="13" spans="1:7" ht="67.5" customHeight="1" thickBot="1">
      <c r="A13" s="311" t="s">
        <v>35</v>
      </c>
      <c r="B13" s="312"/>
      <c r="C13" s="313"/>
      <c r="D13" s="87" t="s">
        <v>586</v>
      </c>
      <c r="E13" s="68">
        <v>8</v>
      </c>
      <c r="F13" s="68">
        <v>0</v>
      </c>
      <c r="G13" s="68">
        <v>0</v>
      </c>
    </row>
    <row r="14" spans="1:7" ht="49.5" customHeight="1" thickBot="1">
      <c r="A14" s="332" t="s">
        <v>588</v>
      </c>
      <c r="B14" s="333"/>
      <c r="C14" s="334"/>
      <c r="D14" s="87" t="s">
        <v>589</v>
      </c>
      <c r="E14" s="68">
        <v>13</v>
      </c>
      <c r="F14" s="68">
        <v>0</v>
      </c>
      <c r="G14" s="68">
        <v>0</v>
      </c>
    </row>
    <row r="15" spans="1:7" ht="14.25" customHeight="1" thickBot="1">
      <c r="A15" s="329" t="s">
        <v>36</v>
      </c>
      <c r="B15" s="330"/>
      <c r="C15" s="331"/>
      <c r="D15" s="85" t="s">
        <v>37</v>
      </c>
      <c r="E15" s="66">
        <f>E17+E16</f>
        <v>170.3</v>
      </c>
      <c r="F15" s="66">
        <f>F17+F16</f>
        <v>170.4</v>
      </c>
      <c r="G15" s="66">
        <f>G17+G16</f>
        <v>170.5</v>
      </c>
    </row>
    <row r="16" spans="1:7" ht="14.25" customHeight="1" thickBot="1">
      <c r="A16" s="332" t="s">
        <v>331</v>
      </c>
      <c r="B16" s="333"/>
      <c r="C16" s="334"/>
      <c r="D16" s="87" t="s">
        <v>332</v>
      </c>
      <c r="E16" s="68">
        <v>2.3</v>
      </c>
      <c r="F16" s="68">
        <v>2.4</v>
      </c>
      <c r="G16" s="68">
        <v>2.5</v>
      </c>
    </row>
    <row r="17" spans="1:7" ht="23.25" customHeight="1" thickBot="1">
      <c r="A17" s="311" t="s">
        <v>38</v>
      </c>
      <c r="B17" s="312"/>
      <c r="C17" s="313"/>
      <c r="D17" s="88" t="s">
        <v>187</v>
      </c>
      <c r="E17" s="68">
        <v>168</v>
      </c>
      <c r="F17" s="68">
        <v>168</v>
      </c>
      <c r="G17" s="68">
        <v>168</v>
      </c>
    </row>
    <row r="18" spans="1:7" ht="14.25" thickBot="1">
      <c r="A18" s="329" t="s">
        <v>39</v>
      </c>
      <c r="B18" s="330"/>
      <c r="C18" s="331"/>
      <c r="D18" s="85" t="s">
        <v>40</v>
      </c>
      <c r="E18" s="66">
        <f>E19+E21</f>
        <v>570.7</v>
      </c>
      <c r="F18" s="66">
        <f>F19+F21</f>
        <v>576.3</v>
      </c>
      <c r="G18" s="66">
        <f>G19+G21</f>
        <v>582.1</v>
      </c>
    </row>
    <row r="19" spans="1:7" ht="12.75" customHeight="1" thickBot="1">
      <c r="A19" s="314" t="s">
        <v>41</v>
      </c>
      <c r="B19" s="315"/>
      <c r="C19" s="316"/>
      <c r="D19" s="86" t="s">
        <v>42</v>
      </c>
      <c r="E19" s="68">
        <f>E20</f>
        <v>424.2</v>
      </c>
      <c r="F19" s="68">
        <f>F20</f>
        <v>428.4</v>
      </c>
      <c r="G19" s="68">
        <f>G20</f>
        <v>432.7</v>
      </c>
    </row>
    <row r="20" spans="1:7" ht="51" customHeight="1" thickBot="1">
      <c r="A20" s="311" t="s">
        <v>43</v>
      </c>
      <c r="B20" s="312"/>
      <c r="C20" s="313"/>
      <c r="D20" s="87" t="s">
        <v>44</v>
      </c>
      <c r="E20" s="68">
        <v>424.2</v>
      </c>
      <c r="F20" s="68">
        <v>428.4</v>
      </c>
      <c r="G20" s="68">
        <v>432.7</v>
      </c>
    </row>
    <row r="21" spans="1:7" ht="13.5" thickBot="1">
      <c r="A21" s="314" t="s">
        <v>45</v>
      </c>
      <c r="B21" s="315"/>
      <c r="C21" s="316"/>
      <c r="D21" s="86" t="s">
        <v>46</v>
      </c>
      <c r="E21" s="68">
        <f>E22+E24</f>
        <v>146.5</v>
      </c>
      <c r="F21" s="68">
        <f>F22+F24</f>
        <v>147.9</v>
      </c>
      <c r="G21" s="68">
        <f>G22+G24</f>
        <v>149.4</v>
      </c>
    </row>
    <row r="22" spans="1:7" ht="51" customHeight="1" hidden="1" thickBot="1">
      <c r="A22" s="311" t="s">
        <v>47</v>
      </c>
      <c r="B22" s="312"/>
      <c r="C22" s="313"/>
      <c r="D22" s="87" t="s">
        <v>48</v>
      </c>
      <c r="E22" s="68">
        <f>E23</f>
        <v>0</v>
      </c>
      <c r="F22" s="68">
        <f>F23</f>
        <v>0</v>
      </c>
      <c r="G22" s="68">
        <f>G23</f>
        <v>0</v>
      </c>
    </row>
    <row r="23" spans="1:7" ht="64.5" customHeight="1" hidden="1" thickBot="1">
      <c r="A23" s="311" t="s">
        <v>49</v>
      </c>
      <c r="B23" s="312"/>
      <c r="C23" s="313"/>
      <c r="D23" s="87" t="s">
        <v>51</v>
      </c>
      <c r="E23" s="68"/>
      <c r="F23" s="68"/>
      <c r="G23" s="68"/>
    </row>
    <row r="24" spans="1:7" ht="52.5" customHeight="1" thickBot="1">
      <c r="A24" s="311" t="s">
        <v>52</v>
      </c>
      <c r="B24" s="312"/>
      <c r="C24" s="313"/>
      <c r="D24" s="87" t="s">
        <v>53</v>
      </c>
      <c r="E24" s="68">
        <f>E25</f>
        <v>146.5</v>
      </c>
      <c r="F24" s="68">
        <f>F25</f>
        <v>147.9</v>
      </c>
      <c r="G24" s="68">
        <f>G25</f>
        <v>149.4</v>
      </c>
    </row>
    <row r="25" spans="1:7" ht="67.5" customHeight="1" thickBot="1">
      <c r="A25" s="311" t="s">
        <v>54</v>
      </c>
      <c r="B25" s="312"/>
      <c r="C25" s="313"/>
      <c r="D25" s="87" t="s">
        <v>55</v>
      </c>
      <c r="E25" s="68">
        <v>146.5</v>
      </c>
      <c r="F25" s="68">
        <v>147.9</v>
      </c>
      <c r="G25" s="68">
        <v>149.4</v>
      </c>
    </row>
    <row r="26" spans="1:7" ht="11.25" customHeight="1" thickBot="1">
      <c r="A26" s="329" t="s">
        <v>56</v>
      </c>
      <c r="B26" s="330"/>
      <c r="C26" s="331"/>
      <c r="D26" s="85" t="s">
        <v>57</v>
      </c>
      <c r="E26" s="66">
        <f>E27</f>
        <v>64.8</v>
      </c>
      <c r="F26" s="66">
        <f>F27</f>
        <v>64.8</v>
      </c>
      <c r="G26" s="66">
        <f>G27</f>
        <v>64.8</v>
      </c>
    </row>
    <row r="27" spans="1:7" ht="64.5" customHeight="1" thickBot="1">
      <c r="A27" s="311" t="s">
        <v>58</v>
      </c>
      <c r="B27" s="312"/>
      <c r="C27" s="313"/>
      <c r="D27" s="87" t="s">
        <v>59</v>
      </c>
      <c r="E27" s="68">
        <v>64.8</v>
      </c>
      <c r="F27" s="68">
        <v>64.8</v>
      </c>
      <c r="G27" s="68">
        <v>64.8</v>
      </c>
    </row>
    <row r="28" spans="1:7" ht="42" customHeight="1" hidden="1" thickBot="1">
      <c r="A28" s="329" t="s">
        <v>60</v>
      </c>
      <c r="B28" s="330"/>
      <c r="C28" s="331"/>
      <c r="D28" s="89" t="s">
        <v>61</v>
      </c>
      <c r="E28" s="69">
        <f aca="true" t="shared" si="1" ref="E28:G30">E29</f>
        <v>0</v>
      </c>
      <c r="F28" s="69">
        <f t="shared" si="1"/>
        <v>0</v>
      </c>
      <c r="G28" s="69">
        <f t="shared" si="1"/>
        <v>0</v>
      </c>
    </row>
    <row r="29" spans="1:7" ht="13.5" hidden="1" thickBot="1">
      <c r="A29" s="314" t="s">
        <v>62</v>
      </c>
      <c r="B29" s="315"/>
      <c r="C29" s="316"/>
      <c r="D29" s="86" t="s">
        <v>63</v>
      </c>
      <c r="E29" s="67">
        <f t="shared" si="1"/>
        <v>0</v>
      </c>
      <c r="F29" s="67">
        <f t="shared" si="1"/>
        <v>0</v>
      </c>
      <c r="G29" s="67">
        <f t="shared" si="1"/>
        <v>0</v>
      </c>
    </row>
    <row r="30" spans="1:7" ht="24.75" customHeight="1" hidden="1" thickBot="1">
      <c r="A30" s="311" t="s">
        <v>65</v>
      </c>
      <c r="B30" s="312"/>
      <c r="C30" s="313"/>
      <c r="D30" s="87" t="s">
        <v>64</v>
      </c>
      <c r="E30" s="68">
        <f t="shared" si="1"/>
        <v>0</v>
      </c>
      <c r="F30" s="68">
        <f t="shared" si="1"/>
        <v>0</v>
      </c>
      <c r="G30" s="68">
        <f t="shared" si="1"/>
        <v>0</v>
      </c>
    </row>
    <row r="31" spans="1:7" ht="44.25" customHeight="1" hidden="1" thickBot="1">
      <c r="A31" s="311" t="s">
        <v>65</v>
      </c>
      <c r="B31" s="312"/>
      <c r="C31" s="313"/>
      <c r="D31" s="87" t="s">
        <v>188</v>
      </c>
      <c r="E31" s="68"/>
      <c r="F31" s="68"/>
      <c r="G31" s="68"/>
    </row>
    <row r="32" spans="1:7" ht="53.25" customHeight="1" thickBot="1">
      <c r="A32" s="329" t="s">
        <v>66</v>
      </c>
      <c r="B32" s="330"/>
      <c r="C32" s="331"/>
      <c r="D32" s="85" t="s">
        <v>67</v>
      </c>
      <c r="E32" s="66">
        <f>E33+E36</f>
        <v>325.5</v>
      </c>
      <c r="F32" s="66">
        <f>F33+F36</f>
        <v>340.1</v>
      </c>
      <c r="G32" s="66">
        <f>G33+G36</f>
        <v>354.8</v>
      </c>
    </row>
    <row r="33" spans="1:7" ht="88.5" customHeight="1" thickBot="1">
      <c r="A33" s="314" t="s">
        <v>69</v>
      </c>
      <c r="B33" s="315"/>
      <c r="C33" s="316"/>
      <c r="D33" s="86" t="s">
        <v>70</v>
      </c>
      <c r="E33" s="67">
        <f aca="true" t="shared" si="2" ref="E33:G34">E34</f>
        <v>0</v>
      </c>
      <c r="F33" s="67">
        <f t="shared" si="2"/>
        <v>0</v>
      </c>
      <c r="G33" s="67">
        <f t="shared" si="2"/>
        <v>0</v>
      </c>
    </row>
    <row r="34" spans="1:7" ht="69" customHeight="1" thickBot="1">
      <c r="A34" s="311" t="s">
        <v>71</v>
      </c>
      <c r="B34" s="312"/>
      <c r="C34" s="313"/>
      <c r="D34" s="87" t="s">
        <v>72</v>
      </c>
      <c r="E34" s="68">
        <f t="shared" si="2"/>
        <v>0</v>
      </c>
      <c r="F34" s="68">
        <f t="shared" si="2"/>
        <v>0</v>
      </c>
      <c r="G34" s="68">
        <f t="shared" si="2"/>
        <v>0</v>
      </c>
    </row>
    <row r="35" spans="1:7" ht="77.25" customHeight="1" thickBot="1">
      <c r="A35" s="311" t="s">
        <v>73</v>
      </c>
      <c r="B35" s="312"/>
      <c r="C35" s="313"/>
      <c r="D35" s="87" t="s">
        <v>190</v>
      </c>
      <c r="E35" s="68">
        <v>0</v>
      </c>
      <c r="F35" s="68">
        <v>0</v>
      </c>
      <c r="G35" s="68">
        <v>0</v>
      </c>
    </row>
    <row r="36" spans="1:7" ht="66" customHeight="1" thickBot="1">
      <c r="A36" s="314" t="s">
        <v>74</v>
      </c>
      <c r="B36" s="315"/>
      <c r="C36" s="316"/>
      <c r="D36" s="86" t="s">
        <v>75</v>
      </c>
      <c r="E36" s="67">
        <f aca="true" t="shared" si="3" ref="E36:G37">E37</f>
        <v>325.5</v>
      </c>
      <c r="F36" s="67">
        <f t="shared" si="3"/>
        <v>340.1</v>
      </c>
      <c r="G36" s="67">
        <f t="shared" si="3"/>
        <v>354.8</v>
      </c>
    </row>
    <row r="37" spans="1:7" ht="63.75" customHeight="1" thickBot="1">
      <c r="A37" s="311" t="s">
        <v>76</v>
      </c>
      <c r="B37" s="312"/>
      <c r="C37" s="313"/>
      <c r="D37" s="87" t="s">
        <v>77</v>
      </c>
      <c r="E37" s="68">
        <f t="shared" si="3"/>
        <v>325.5</v>
      </c>
      <c r="F37" s="68">
        <f t="shared" si="3"/>
        <v>340.1</v>
      </c>
      <c r="G37" s="68">
        <f t="shared" si="3"/>
        <v>354.8</v>
      </c>
    </row>
    <row r="38" spans="1:7" ht="51.75" customHeight="1" thickBot="1">
      <c r="A38" s="311" t="s">
        <v>78</v>
      </c>
      <c r="B38" s="312"/>
      <c r="C38" s="313"/>
      <c r="D38" s="87" t="s">
        <v>79</v>
      </c>
      <c r="E38" s="68">
        <v>325.5</v>
      </c>
      <c r="F38" s="68">
        <v>340.1</v>
      </c>
      <c r="G38" s="68">
        <v>354.8</v>
      </c>
    </row>
    <row r="39" spans="1:7" ht="29.25" customHeight="1" thickBot="1">
      <c r="A39" s="329" t="s">
        <v>80</v>
      </c>
      <c r="B39" s="330"/>
      <c r="C39" s="331"/>
      <c r="D39" s="85" t="s">
        <v>81</v>
      </c>
      <c r="E39" s="66">
        <f>E41+E45</f>
        <v>532.7</v>
      </c>
      <c r="F39" s="66">
        <f aca="true" t="shared" si="4" ref="E39:G40">F40</f>
        <v>210.5</v>
      </c>
      <c r="G39" s="66">
        <f t="shared" si="4"/>
        <v>211</v>
      </c>
    </row>
    <row r="40" spans="1:7" ht="24.75" customHeight="1" thickBot="1">
      <c r="A40" s="311" t="s">
        <v>82</v>
      </c>
      <c r="B40" s="312"/>
      <c r="C40" s="313"/>
      <c r="D40" s="87" t="s">
        <v>192</v>
      </c>
      <c r="E40" s="68">
        <f t="shared" si="4"/>
        <v>304.2</v>
      </c>
      <c r="F40" s="68">
        <f t="shared" si="4"/>
        <v>210.5</v>
      </c>
      <c r="G40" s="68">
        <f t="shared" si="4"/>
        <v>211</v>
      </c>
    </row>
    <row r="41" spans="1:7" ht="42" customHeight="1" thickBot="1">
      <c r="A41" s="311" t="s">
        <v>83</v>
      </c>
      <c r="B41" s="312"/>
      <c r="C41" s="313"/>
      <c r="D41" s="87" t="s">
        <v>191</v>
      </c>
      <c r="E41" s="68">
        <f>210+94.2</f>
        <v>304.2</v>
      </c>
      <c r="F41" s="68">
        <v>210.5</v>
      </c>
      <c r="G41" s="68">
        <v>211</v>
      </c>
    </row>
    <row r="42" spans="1:7" ht="38.25" customHeight="1" thickBot="1">
      <c r="A42" s="329" t="s">
        <v>84</v>
      </c>
      <c r="B42" s="330"/>
      <c r="C42" s="331"/>
      <c r="D42" s="85" t="s">
        <v>85</v>
      </c>
      <c r="E42" s="66">
        <f aca="true" t="shared" si="5" ref="E42:G43">E43</f>
        <v>0</v>
      </c>
      <c r="F42" s="66">
        <f t="shared" si="5"/>
        <v>0</v>
      </c>
      <c r="G42" s="66">
        <f t="shared" si="5"/>
        <v>0</v>
      </c>
    </row>
    <row r="43" spans="1:7" ht="53.25" customHeight="1" thickBot="1">
      <c r="A43" s="314" t="s">
        <v>86</v>
      </c>
      <c r="B43" s="315"/>
      <c r="C43" s="316"/>
      <c r="D43" s="86" t="s">
        <v>87</v>
      </c>
      <c r="E43" s="67">
        <f t="shared" si="5"/>
        <v>0</v>
      </c>
      <c r="F43" s="67">
        <f t="shared" si="5"/>
        <v>0</v>
      </c>
      <c r="G43" s="67">
        <f t="shared" si="5"/>
        <v>0</v>
      </c>
    </row>
    <row r="44" spans="1:7" ht="41.25" customHeight="1" thickBot="1">
      <c r="A44" s="311" t="s">
        <v>88</v>
      </c>
      <c r="B44" s="312"/>
      <c r="C44" s="313"/>
      <c r="D44" s="87" t="s">
        <v>89</v>
      </c>
      <c r="E44" s="68">
        <f>E46</f>
        <v>0</v>
      </c>
      <c r="F44" s="68">
        <f>F46</f>
        <v>0</v>
      </c>
      <c r="G44" s="68">
        <f>G46</f>
        <v>0</v>
      </c>
    </row>
    <row r="45" spans="1:7" ht="41.25" customHeight="1" thickBot="1">
      <c r="A45" s="335" t="s">
        <v>558</v>
      </c>
      <c r="B45" s="336"/>
      <c r="C45" s="337"/>
      <c r="D45" s="87" t="s">
        <v>136</v>
      </c>
      <c r="E45" s="68">
        <v>228.5</v>
      </c>
      <c r="F45" s="68">
        <v>0</v>
      </c>
      <c r="G45" s="68">
        <v>0</v>
      </c>
    </row>
    <row r="46" spans="1:7" ht="49.5" customHeight="1" hidden="1" thickBot="1">
      <c r="A46" s="311" t="s">
        <v>90</v>
      </c>
      <c r="B46" s="312"/>
      <c r="C46" s="313"/>
      <c r="D46" s="87" t="s">
        <v>296</v>
      </c>
      <c r="E46" s="68"/>
      <c r="F46" s="68"/>
      <c r="G46" s="68"/>
    </row>
    <row r="47" spans="1:7" ht="29.25" customHeight="1" thickBot="1">
      <c r="A47" s="329" t="s">
        <v>91</v>
      </c>
      <c r="B47" s="330"/>
      <c r="C47" s="331"/>
      <c r="D47" s="89" t="s">
        <v>92</v>
      </c>
      <c r="E47" s="69">
        <f aca="true" t="shared" si="6" ref="E47:G48">E48</f>
        <v>3</v>
      </c>
      <c r="F47" s="69">
        <f t="shared" si="6"/>
        <v>0</v>
      </c>
      <c r="G47" s="69">
        <f t="shared" si="6"/>
        <v>0</v>
      </c>
    </row>
    <row r="48" spans="1:7" ht="24.75" customHeight="1" thickBot="1">
      <c r="A48" s="314" t="s">
        <v>591</v>
      </c>
      <c r="B48" s="315"/>
      <c r="C48" s="316"/>
      <c r="D48" s="86" t="s">
        <v>93</v>
      </c>
      <c r="E48" s="67">
        <f t="shared" si="6"/>
        <v>3</v>
      </c>
      <c r="F48" s="67">
        <f t="shared" si="6"/>
        <v>0</v>
      </c>
      <c r="G48" s="67">
        <f t="shared" si="6"/>
        <v>0</v>
      </c>
    </row>
    <row r="49" spans="1:7" ht="51" customHeight="1" thickBot="1">
      <c r="A49" s="311" t="s">
        <v>592</v>
      </c>
      <c r="B49" s="312"/>
      <c r="C49" s="313"/>
      <c r="D49" s="87" t="s">
        <v>590</v>
      </c>
      <c r="E49" s="68">
        <v>3</v>
      </c>
      <c r="F49" s="68">
        <v>0</v>
      </c>
      <c r="G49" s="68">
        <v>0</v>
      </c>
    </row>
    <row r="50" spans="1:7" ht="14.25" customHeight="1" thickBot="1">
      <c r="A50" s="323" t="s">
        <v>94</v>
      </c>
      <c r="B50" s="324"/>
      <c r="C50" s="325"/>
      <c r="D50" s="84" t="s">
        <v>95</v>
      </c>
      <c r="E50" s="65">
        <f>E51+E68</f>
        <v>42921.7</v>
      </c>
      <c r="F50" s="65">
        <f>F51+F68</f>
        <v>47884.8</v>
      </c>
      <c r="G50" s="65">
        <f>G51+G68</f>
        <v>57755</v>
      </c>
    </row>
    <row r="51" spans="1:7" ht="41.25" customHeight="1" thickBot="1">
      <c r="A51" s="323" t="s">
        <v>96</v>
      </c>
      <c r="B51" s="324"/>
      <c r="C51" s="325"/>
      <c r="D51" s="84" t="s">
        <v>97</v>
      </c>
      <c r="E51" s="65">
        <f>E52+E59+E64</f>
        <v>42916.7</v>
      </c>
      <c r="F51" s="65">
        <f>F52+F59+F64</f>
        <v>47884.8</v>
      </c>
      <c r="G51" s="65">
        <f>G52+G59+G64</f>
        <v>57755</v>
      </c>
    </row>
    <row r="52" spans="1:7" ht="26.25" customHeight="1" thickBot="1">
      <c r="A52" s="329" t="s">
        <v>98</v>
      </c>
      <c r="B52" s="330"/>
      <c r="C52" s="331"/>
      <c r="D52" s="85" t="s">
        <v>99</v>
      </c>
      <c r="E52" s="66">
        <f>E53+E56</f>
        <v>28620.8</v>
      </c>
      <c r="F52" s="66">
        <f>F53+F56</f>
        <v>6066.4000000000015</v>
      </c>
      <c r="G52" s="66">
        <f>G53+G56</f>
        <v>29504.1</v>
      </c>
    </row>
    <row r="53" spans="1:7" ht="25.5" customHeight="1" thickBot="1">
      <c r="A53" s="314" t="s">
        <v>100</v>
      </c>
      <c r="B53" s="315"/>
      <c r="C53" s="316"/>
      <c r="D53" s="86" t="s">
        <v>101</v>
      </c>
      <c r="E53" s="67">
        <f>E54+E55</f>
        <v>28620.8</v>
      </c>
      <c r="F53" s="67">
        <f>F54+F55</f>
        <v>6066.4000000000015</v>
      </c>
      <c r="G53" s="67">
        <f>G54+G55</f>
        <v>29504.1</v>
      </c>
    </row>
    <row r="54" spans="1:7" ht="29.25" customHeight="1" thickBot="1">
      <c r="A54" s="311" t="s">
        <v>102</v>
      </c>
      <c r="B54" s="312"/>
      <c r="C54" s="313"/>
      <c r="D54" s="87" t="s">
        <v>103</v>
      </c>
      <c r="E54" s="162">
        <v>28620.8</v>
      </c>
      <c r="F54" s="162">
        <f>30618.4-24552</f>
        <v>6066.4000000000015</v>
      </c>
      <c r="G54" s="162">
        <v>29504.1</v>
      </c>
    </row>
    <row r="55" spans="1:7" ht="29.25" customHeight="1" thickBot="1">
      <c r="A55" s="311" t="s">
        <v>104</v>
      </c>
      <c r="B55" s="312"/>
      <c r="C55" s="313"/>
      <c r="D55" s="87" t="s">
        <v>297</v>
      </c>
      <c r="E55" s="162">
        <v>0</v>
      </c>
      <c r="F55" s="162">
        <v>0</v>
      </c>
      <c r="G55" s="162">
        <v>0</v>
      </c>
    </row>
    <row r="56" spans="1:7" ht="27.75" customHeight="1" thickBot="1">
      <c r="A56" s="329" t="s">
        <v>218</v>
      </c>
      <c r="B56" s="330"/>
      <c r="C56" s="331"/>
      <c r="D56" s="85" t="s">
        <v>219</v>
      </c>
      <c r="E56" s="67">
        <f>E58</f>
        <v>0</v>
      </c>
      <c r="F56" s="67">
        <f>F58</f>
        <v>0</v>
      </c>
      <c r="G56" s="67">
        <f>G58</f>
        <v>0</v>
      </c>
    </row>
    <row r="57" spans="1:7" ht="17.25" customHeight="1" thickBot="1">
      <c r="A57" s="314" t="s">
        <v>220</v>
      </c>
      <c r="B57" s="315"/>
      <c r="C57" s="316"/>
      <c r="D57" s="86" t="s">
        <v>221</v>
      </c>
      <c r="E57" s="67">
        <f>E58</f>
        <v>0</v>
      </c>
      <c r="F57" s="67">
        <f>F58</f>
        <v>0</v>
      </c>
      <c r="G57" s="67">
        <f>G58</f>
        <v>0</v>
      </c>
    </row>
    <row r="58" spans="1:7" ht="18" customHeight="1" thickBot="1">
      <c r="A58" s="311" t="s">
        <v>222</v>
      </c>
      <c r="B58" s="312"/>
      <c r="C58" s="313"/>
      <c r="D58" s="87" t="s">
        <v>223</v>
      </c>
      <c r="E58" s="68"/>
      <c r="F58" s="68">
        <v>0</v>
      </c>
      <c r="G58" s="68">
        <v>0</v>
      </c>
    </row>
    <row r="59" spans="1:7" ht="27.75" customHeight="1" thickBot="1">
      <c r="A59" s="329" t="s">
        <v>105</v>
      </c>
      <c r="B59" s="330"/>
      <c r="C59" s="331"/>
      <c r="D59" s="85" t="s">
        <v>106</v>
      </c>
      <c r="E59" s="66">
        <f>E60+E62</f>
        <v>804</v>
      </c>
      <c r="F59" s="66">
        <f>F60+F62</f>
        <v>885</v>
      </c>
      <c r="G59" s="66">
        <f>G60+G62</f>
        <v>486</v>
      </c>
    </row>
    <row r="60" spans="1:7" ht="27" customHeight="1" thickBot="1">
      <c r="A60" s="314" t="s">
        <v>107</v>
      </c>
      <c r="B60" s="315"/>
      <c r="C60" s="316"/>
      <c r="D60" s="86" t="s">
        <v>108</v>
      </c>
      <c r="E60" s="67">
        <f>E61</f>
        <v>84</v>
      </c>
      <c r="F60" s="67">
        <f>F61</f>
        <v>85</v>
      </c>
      <c r="G60" s="67">
        <f>G61</f>
        <v>90</v>
      </c>
    </row>
    <row r="61" spans="1:7" ht="38.25" customHeight="1" thickBot="1">
      <c r="A61" s="311" t="s">
        <v>109</v>
      </c>
      <c r="B61" s="312"/>
      <c r="C61" s="313"/>
      <c r="D61" s="87" t="s">
        <v>110</v>
      </c>
      <c r="E61" s="68">
        <f>85-1</f>
        <v>84</v>
      </c>
      <c r="F61" s="68">
        <v>85</v>
      </c>
      <c r="G61" s="68">
        <v>90</v>
      </c>
    </row>
    <row r="62" spans="1:7" ht="36.75" customHeight="1" thickBot="1">
      <c r="A62" s="314" t="s">
        <v>111</v>
      </c>
      <c r="B62" s="315"/>
      <c r="C62" s="316"/>
      <c r="D62" s="86" t="s">
        <v>112</v>
      </c>
      <c r="E62" s="67">
        <f>E63</f>
        <v>720</v>
      </c>
      <c r="F62" s="67">
        <f>F63</f>
        <v>800</v>
      </c>
      <c r="G62" s="67">
        <f>G63</f>
        <v>396</v>
      </c>
    </row>
    <row r="63" spans="1:7" ht="42" customHeight="1" thickBot="1">
      <c r="A63" s="311" t="s">
        <v>113</v>
      </c>
      <c r="B63" s="312"/>
      <c r="C63" s="313"/>
      <c r="D63" s="87" t="s">
        <v>114</v>
      </c>
      <c r="E63" s="68">
        <f>800-80</f>
        <v>720</v>
      </c>
      <c r="F63" s="68">
        <v>800</v>
      </c>
      <c r="G63" s="68">
        <v>396</v>
      </c>
    </row>
    <row r="64" spans="1:7" ht="18.75" customHeight="1" thickBot="1">
      <c r="A64" s="329" t="s">
        <v>498</v>
      </c>
      <c r="B64" s="330"/>
      <c r="C64" s="331"/>
      <c r="D64" s="85" t="s">
        <v>115</v>
      </c>
      <c r="E64" s="66">
        <f>E66+E65</f>
        <v>13491.9</v>
      </c>
      <c r="F64" s="66">
        <f>F66</f>
        <v>40933.4</v>
      </c>
      <c r="G64" s="66">
        <f>G66</f>
        <v>27764.9</v>
      </c>
    </row>
    <row r="65" spans="1:7" ht="18.75" customHeight="1" thickBot="1">
      <c r="A65" s="329" t="s">
        <v>498</v>
      </c>
      <c r="B65" s="330"/>
      <c r="C65" s="331"/>
      <c r="D65" s="305" t="s">
        <v>180</v>
      </c>
      <c r="E65" s="148">
        <v>94.1</v>
      </c>
      <c r="F65" s="148">
        <v>0</v>
      </c>
      <c r="G65" s="148">
        <v>0</v>
      </c>
    </row>
    <row r="66" spans="1:7" ht="27" customHeight="1" thickBot="1">
      <c r="A66" s="314" t="s">
        <v>116</v>
      </c>
      <c r="B66" s="315"/>
      <c r="C66" s="316"/>
      <c r="D66" s="86" t="s">
        <v>117</v>
      </c>
      <c r="E66" s="67">
        <f>E67</f>
        <v>13397.8</v>
      </c>
      <c r="F66" s="67">
        <f>F67</f>
        <v>40933.4</v>
      </c>
      <c r="G66" s="67">
        <f>G67</f>
        <v>27764.9</v>
      </c>
    </row>
    <row r="67" spans="1:7" ht="27.75" customHeight="1" thickBot="1">
      <c r="A67" s="311" t="s">
        <v>118</v>
      </c>
      <c r="B67" s="312"/>
      <c r="C67" s="313"/>
      <c r="D67" s="87" t="s">
        <v>119</v>
      </c>
      <c r="E67" s="369">
        <f>13397.8</f>
        <v>13397.8</v>
      </c>
      <c r="F67" s="369">
        <v>40933.4</v>
      </c>
      <c r="G67" s="369">
        <v>27764.9</v>
      </c>
    </row>
    <row r="68" spans="1:7" ht="18" customHeight="1" thickBot="1">
      <c r="A68" s="329" t="s">
        <v>120</v>
      </c>
      <c r="B68" s="330"/>
      <c r="C68" s="331"/>
      <c r="D68" s="368" t="s">
        <v>121</v>
      </c>
      <c r="E68" s="371">
        <f>E69</f>
        <v>5</v>
      </c>
      <c r="F68" s="371">
        <f>F69</f>
        <v>0</v>
      </c>
      <c r="G68" s="371">
        <f>G69</f>
        <v>0</v>
      </c>
    </row>
    <row r="69" spans="1:7" ht="29.25" customHeight="1" thickBot="1">
      <c r="A69" s="311" t="s">
        <v>122</v>
      </c>
      <c r="B69" s="312"/>
      <c r="C69" s="313"/>
      <c r="D69" s="370" t="s">
        <v>123</v>
      </c>
      <c r="E69" s="372">
        <v>5</v>
      </c>
      <c r="F69" s="373">
        <v>0</v>
      </c>
      <c r="G69" s="373">
        <v>0</v>
      </c>
    </row>
  </sheetData>
  <sheetProtection/>
  <mergeCells count="68">
    <mergeCell ref="A65:C65"/>
    <mergeCell ref="A45:C45"/>
    <mergeCell ref="A60:C60"/>
    <mergeCell ref="A69:C69"/>
    <mergeCell ref="A63:C63"/>
    <mergeCell ref="A64:C64"/>
    <mergeCell ref="A66:C66"/>
    <mergeCell ref="A67:C67"/>
    <mergeCell ref="A62:C62"/>
    <mergeCell ref="A68:C68"/>
    <mergeCell ref="A61:C61"/>
    <mergeCell ref="A59:C59"/>
    <mergeCell ref="A44:C44"/>
    <mergeCell ref="A51:C51"/>
    <mergeCell ref="A56:C56"/>
    <mergeCell ref="A52:C52"/>
    <mergeCell ref="A54:C54"/>
    <mergeCell ref="A58:C58"/>
    <mergeCell ref="A53:C53"/>
    <mergeCell ref="A55:C55"/>
    <mergeCell ref="A57:C57"/>
    <mergeCell ref="A43:C43"/>
    <mergeCell ref="A24:C24"/>
    <mergeCell ref="A38:C38"/>
    <mergeCell ref="A35:C35"/>
    <mergeCell ref="A36:C36"/>
    <mergeCell ref="A37:C37"/>
    <mergeCell ref="A42:C42"/>
    <mergeCell ref="A31:C31"/>
    <mergeCell ref="A25:C25"/>
    <mergeCell ref="A26:C26"/>
    <mergeCell ref="A50:C50"/>
    <mergeCell ref="A46:C46"/>
    <mergeCell ref="A15:C15"/>
    <mergeCell ref="A34:C34"/>
    <mergeCell ref="A40:C40"/>
    <mergeCell ref="A41:C41"/>
    <mergeCell ref="A48:C48"/>
    <mergeCell ref="A49:C49"/>
    <mergeCell ref="A39:C39"/>
    <mergeCell ref="A47:C47"/>
    <mergeCell ref="A11:C11"/>
    <mergeCell ref="A32:C32"/>
    <mergeCell ref="A33:C33"/>
    <mergeCell ref="A27:C27"/>
    <mergeCell ref="A20:C20"/>
    <mergeCell ref="A28:C28"/>
    <mergeCell ref="A29:C29"/>
    <mergeCell ref="A30:C30"/>
    <mergeCell ref="A17:C17"/>
    <mergeCell ref="A16:C16"/>
    <mergeCell ref="A21:C21"/>
    <mergeCell ref="A22:C22"/>
    <mergeCell ref="A12:C12"/>
    <mergeCell ref="A18:C18"/>
    <mergeCell ref="A19:C19"/>
    <mergeCell ref="A13:C13"/>
    <mergeCell ref="A14:C14"/>
    <mergeCell ref="A23:C23"/>
    <mergeCell ref="A10:C10"/>
    <mergeCell ref="A1:A3"/>
    <mergeCell ref="B1:B3"/>
    <mergeCell ref="A5:C5"/>
    <mergeCell ref="A4:G4"/>
    <mergeCell ref="A6:C6"/>
    <mergeCell ref="A7:C7"/>
    <mergeCell ref="A8:C8"/>
    <mergeCell ref="A9:C9"/>
  </mergeCells>
  <printOptions/>
  <pageMargins left="0.75" right="0.16" top="0.5" bottom="0.5" header="0.5" footer="0.5"/>
  <pageSetup fitToHeight="3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8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53.57421875" style="1" customWidth="1"/>
    <col min="4" max="16384" width="9.140625" style="1" customWidth="1"/>
  </cols>
  <sheetData>
    <row r="2" spans="1:3" ht="12.75">
      <c r="A2" s="91"/>
      <c r="B2" s="91"/>
      <c r="C2" s="92" t="s">
        <v>139</v>
      </c>
    </row>
    <row r="3" spans="1:3" ht="12.75">
      <c r="A3" s="91"/>
      <c r="B3" s="91"/>
      <c r="C3" s="92" t="s">
        <v>140</v>
      </c>
    </row>
    <row r="4" spans="1:3" ht="12.75">
      <c r="A4" s="91"/>
      <c r="B4" s="91"/>
      <c r="C4" s="92" t="s">
        <v>390</v>
      </c>
    </row>
    <row r="5" spans="1:3" ht="12.75">
      <c r="A5" s="91"/>
      <c r="B5" s="91"/>
      <c r="C5" s="91"/>
    </row>
    <row r="6" spans="1:3" ht="12.75">
      <c r="A6" s="340" t="s">
        <v>366</v>
      </c>
      <c r="B6" s="340"/>
      <c r="C6" s="340"/>
    </row>
    <row r="7" spans="1:3" ht="94.5" customHeight="1">
      <c r="A7" s="341"/>
      <c r="B7" s="341"/>
      <c r="C7" s="341"/>
    </row>
    <row r="8" spans="1:3" ht="12.75">
      <c r="A8" s="91"/>
      <c r="B8" s="91"/>
      <c r="C8" s="91"/>
    </row>
    <row r="9" spans="1:3" ht="27" customHeight="1">
      <c r="A9" s="342" t="s">
        <v>141</v>
      </c>
      <c r="B9" s="342"/>
      <c r="C9" s="94" t="s">
        <v>233</v>
      </c>
    </row>
    <row r="10" spans="1:3" ht="65.25" customHeight="1">
      <c r="A10" s="93" t="s">
        <v>142</v>
      </c>
      <c r="B10" s="93" t="s">
        <v>275</v>
      </c>
      <c r="C10" s="93" t="s">
        <v>274</v>
      </c>
    </row>
    <row r="11" spans="1:3" ht="12.75">
      <c r="A11" s="95">
        <v>1</v>
      </c>
      <c r="B11" s="95">
        <v>2</v>
      </c>
      <c r="C11" s="95">
        <v>3</v>
      </c>
    </row>
    <row r="12" spans="1:3" ht="12.75">
      <c r="A12" s="96">
        <v>650</v>
      </c>
      <c r="B12" s="343" t="s">
        <v>271</v>
      </c>
      <c r="C12" s="344"/>
    </row>
    <row r="13" spans="1:3" ht="53.25" customHeight="1">
      <c r="A13" s="97">
        <v>650</v>
      </c>
      <c r="B13" s="178" t="s">
        <v>360</v>
      </c>
      <c r="C13" s="99" t="s">
        <v>143</v>
      </c>
    </row>
    <row r="14" spans="1:3" ht="48">
      <c r="A14" s="164" t="s">
        <v>177</v>
      </c>
      <c r="B14" s="165" t="s">
        <v>283</v>
      </c>
      <c r="C14" s="166" t="s">
        <v>143</v>
      </c>
    </row>
    <row r="15" spans="1:3" ht="46.5" customHeight="1">
      <c r="A15" s="164" t="s">
        <v>177</v>
      </c>
      <c r="B15" s="165" t="s">
        <v>284</v>
      </c>
      <c r="C15" s="166" t="s">
        <v>143</v>
      </c>
    </row>
    <row r="16" spans="1:3" ht="48">
      <c r="A16" s="164" t="s">
        <v>177</v>
      </c>
      <c r="B16" s="165" t="s">
        <v>285</v>
      </c>
      <c r="C16" s="166" t="s">
        <v>143</v>
      </c>
    </row>
    <row r="17" spans="1:3" ht="24.75" customHeight="1">
      <c r="A17" s="164" t="s">
        <v>177</v>
      </c>
      <c r="B17" s="165" t="s">
        <v>286</v>
      </c>
      <c r="C17" s="166" t="s">
        <v>143</v>
      </c>
    </row>
    <row r="18" spans="1:3" ht="45">
      <c r="A18" s="97">
        <v>650</v>
      </c>
      <c r="B18" s="109" t="s">
        <v>217</v>
      </c>
      <c r="C18" s="101" t="s">
        <v>216</v>
      </c>
    </row>
    <row r="19" spans="1:3" ht="45">
      <c r="A19" s="97" t="s">
        <v>177</v>
      </c>
      <c r="B19" s="98" t="s">
        <v>144</v>
      </c>
      <c r="C19" s="100" t="s">
        <v>145</v>
      </c>
    </row>
    <row r="20" spans="1:3" ht="22.5">
      <c r="A20" s="97">
        <v>650</v>
      </c>
      <c r="B20" s="110" t="s">
        <v>176</v>
      </c>
      <c r="C20" s="101" t="s">
        <v>175</v>
      </c>
    </row>
    <row r="21" spans="1:3" ht="78.75">
      <c r="A21" s="97"/>
      <c r="B21" s="110" t="s">
        <v>50</v>
      </c>
      <c r="C21" s="101" t="s">
        <v>558</v>
      </c>
    </row>
    <row r="22" spans="1:3" ht="12.75" customHeight="1">
      <c r="A22" s="97" t="s">
        <v>177</v>
      </c>
      <c r="B22" s="110" t="s">
        <v>293</v>
      </c>
      <c r="C22" s="304" t="s">
        <v>294</v>
      </c>
    </row>
    <row r="23" spans="1:3" ht="33.75">
      <c r="A23" s="97" t="s">
        <v>177</v>
      </c>
      <c r="B23" s="111" t="s">
        <v>178</v>
      </c>
      <c r="C23" s="101" t="s">
        <v>186</v>
      </c>
    </row>
    <row r="24" spans="1:3" ht="22.5">
      <c r="A24" s="97">
        <v>650</v>
      </c>
      <c r="B24" s="112" t="s">
        <v>146</v>
      </c>
      <c r="C24" s="101" t="s">
        <v>147</v>
      </c>
    </row>
    <row r="25" spans="1:3" ht="12.75">
      <c r="A25" s="97">
        <v>650</v>
      </c>
      <c r="B25" s="98" t="s">
        <v>148</v>
      </c>
      <c r="C25" s="99" t="s">
        <v>149</v>
      </c>
    </row>
    <row r="26" spans="1:3" ht="12.75">
      <c r="A26" s="97">
        <v>650</v>
      </c>
      <c r="B26" s="98" t="s">
        <v>150</v>
      </c>
      <c r="C26" s="102" t="s">
        <v>151</v>
      </c>
    </row>
    <row r="27" spans="1:3" ht="22.5">
      <c r="A27" s="97">
        <v>650</v>
      </c>
      <c r="B27" s="179" t="s">
        <v>364</v>
      </c>
      <c r="C27" s="101" t="s">
        <v>365</v>
      </c>
    </row>
    <row r="28" spans="1:3" ht="22.5" hidden="1">
      <c r="A28" s="97">
        <v>650</v>
      </c>
      <c r="B28" s="112" t="s">
        <v>154</v>
      </c>
      <c r="C28" s="101" t="s">
        <v>104</v>
      </c>
    </row>
    <row r="29" spans="1:3" ht="12.75" hidden="1">
      <c r="A29" s="110">
        <v>650</v>
      </c>
      <c r="B29" s="110" t="s">
        <v>232</v>
      </c>
      <c r="C29" s="119" t="s">
        <v>222</v>
      </c>
    </row>
    <row r="30" spans="1:3" ht="22.5" hidden="1">
      <c r="A30" s="116">
        <v>650</v>
      </c>
      <c r="B30" s="117" t="s">
        <v>152</v>
      </c>
      <c r="C30" s="118" t="s">
        <v>109</v>
      </c>
    </row>
    <row r="31" spans="1:3" ht="19.5" customHeight="1" hidden="1">
      <c r="A31" s="97">
        <v>650</v>
      </c>
      <c r="B31" s="110" t="s">
        <v>153</v>
      </c>
      <c r="C31" s="101" t="s">
        <v>113</v>
      </c>
    </row>
    <row r="32" spans="1:3" ht="59.25" customHeight="1" hidden="1">
      <c r="A32" s="97">
        <v>650</v>
      </c>
      <c r="B32" s="112" t="s">
        <v>155</v>
      </c>
      <c r="C32" s="101" t="s">
        <v>156</v>
      </c>
    </row>
    <row r="33" spans="1:3" ht="22.5" hidden="1">
      <c r="A33" s="97">
        <v>650</v>
      </c>
      <c r="B33" s="112" t="s">
        <v>157</v>
      </c>
      <c r="C33" s="101" t="s">
        <v>118</v>
      </c>
    </row>
    <row r="34" spans="1:3" ht="33.75" hidden="1">
      <c r="A34" s="97" t="s">
        <v>177</v>
      </c>
      <c r="B34" s="112" t="s">
        <v>287</v>
      </c>
      <c r="C34" s="101" t="s">
        <v>288</v>
      </c>
    </row>
    <row r="35" spans="1:3" ht="60" hidden="1">
      <c r="A35" s="97">
        <v>650</v>
      </c>
      <c r="B35" s="110" t="s">
        <v>289</v>
      </c>
      <c r="C35" s="167" t="s">
        <v>290</v>
      </c>
    </row>
    <row r="36" spans="1:3" ht="36" hidden="1">
      <c r="A36" s="168">
        <v>650</v>
      </c>
      <c r="B36" s="9" t="s">
        <v>291</v>
      </c>
      <c r="C36" s="167" t="s">
        <v>292</v>
      </c>
    </row>
    <row r="37" spans="1:3" ht="12.75" customHeight="1" hidden="1">
      <c r="A37" s="96" t="s">
        <v>189</v>
      </c>
      <c r="B37" s="338" t="s">
        <v>158</v>
      </c>
      <c r="C37" s="345"/>
    </row>
    <row r="38" spans="1:3" ht="56.25" hidden="1">
      <c r="A38" s="97" t="s">
        <v>189</v>
      </c>
      <c r="B38" s="98" t="s">
        <v>174</v>
      </c>
      <c r="C38" s="99" t="s">
        <v>73</v>
      </c>
    </row>
    <row r="39" spans="1:3" ht="33.75" hidden="1">
      <c r="A39" s="97" t="s">
        <v>189</v>
      </c>
      <c r="B39" s="93" t="s">
        <v>295</v>
      </c>
      <c r="C39" s="103" t="s">
        <v>90</v>
      </c>
    </row>
    <row r="40" spans="1:3" ht="12.75">
      <c r="A40" s="96" t="s">
        <v>159</v>
      </c>
      <c r="B40" s="338" t="s">
        <v>160</v>
      </c>
      <c r="C40" s="339"/>
    </row>
    <row r="41" spans="1:3" ht="12.75">
      <c r="A41" s="104">
        <v>182</v>
      </c>
      <c r="B41" s="176" t="s">
        <v>361</v>
      </c>
      <c r="C41" s="113" t="s">
        <v>161</v>
      </c>
    </row>
    <row r="42" spans="1:3" ht="22.5">
      <c r="A42" s="104">
        <v>182</v>
      </c>
      <c r="B42" s="177" t="s">
        <v>362</v>
      </c>
      <c r="C42" s="114" t="s">
        <v>162</v>
      </c>
    </row>
    <row r="43" spans="1:3" ht="12.75">
      <c r="A43" s="94">
        <v>182</v>
      </c>
      <c r="B43" s="177" t="s">
        <v>363</v>
      </c>
      <c r="C43" s="114" t="s">
        <v>163</v>
      </c>
    </row>
    <row r="44" spans="1:3" ht="33.75">
      <c r="A44" s="94">
        <v>182</v>
      </c>
      <c r="B44" s="93" t="s">
        <v>164</v>
      </c>
      <c r="C44" s="114" t="s">
        <v>165</v>
      </c>
    </row>
    <row r="45" spans="1:3" ht="12.75">
      <c r="A45" s="94">
        <v>182</v>
      </c>
      <c r="B45" s="93" t="s">
        <v>166</v>
      </c>
      <c r="C45" s="114" t="s">
        <v>167</v>
      </c>
    </row>
    <row r="46" spans="1:3" ht="22.5">
      <c r="A46" s="94">
        <v>182</v>
      </c>
      <c r="B46" s="93" t="s">
        <v>168</v>
      </c>
      <c r="C46" s="114" t="s">
        <v>169</v>
      </c>
    </row>
    <row r="48" ht="12.75">
      <c r="A48" s="1" t="s">
        <v>170</v>
      </c>
    </row>
  </sheetData>
  <sheetProtection/>
  <mergeCells count="5">
    <mergeCell ref="B40:C40"/>
    <mergeCell ref="A6:C7"/>
    <mergeCell ref="A9:B9"/>
    <mergeCell ref="B12:C12"/>
    <mergeCell ref="B37:C37"/>
  </mergeCells>
  <printOptions/>
  <pageMargins left="0.75" right="0.23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0.28125" style="1" customWidth="1"/>
    <col min="2" max="2" width="25.421875" style="1" customWidth="1"/>
    <col min="3" max="3" width="52.7109375" style="1" customWidth="1"/>
    <col min="4" max="16384" width="9.140625" style="1" customWidth="1"/>
  </cols>
  <sheetData>
    <row r="1" spans="1:3" ht="12.75">
      <c r="A1" s="91"/>
      <c r="B1" s="91"/>
      <c r="C1" s="92" t="s">
        <v>568</v>
      </c>
    </row>
    <row r="2" spans="1:3" ht="12.75">
      <c r="A2" s="91"/>
      <c r="B2" s="91"/>
      <c r="C2" s="92" t="s">
        <v>563</v>
      </c>
    </row>
    <row r="3" spans="1:3" ht="12.75">
      <c r="A3" s="91"/>
      <c r="B3" s="91"/>
      <c r="C3" s="92" t="s">
        <v>390</v>
      </c>
    </row>
    <row r="4" spans="1:3" ht="12.75">
      <c r="A4" s="91"/>
      <c r="B4" s="91"/>
      <c r="C4" s="91"/>
    </row>
    <row r="5" spans="1:3" ht="65.25" customHeight="1">
      <c r="A5" s="340" t="s">
        <v>272</v>
      </c>
      <c r="B5" s="340"/>
      <c r="C5" s="340"/>
    </row>
    <row r="6" spans="1:3" ht="12.75">
      <c r="A6" s="91"/>
      <c r="B6" s="91"/>
      <c r="C6" s="91"/>
    </row>
    <row r="7" spans="1:3" ht="12.75">
      <c r="A7" s="342" t="s">
        <v>141</v>
      </c>
      <c r="B7" s="342"/>
      <c r="C7" s="94" t="s">
        <v>233</v>
      </c>
    </row>
    <row r="8" spans="1:3" ht="61.5" customHeight="1">
      <c r="A8" s="93" t="s">
        <v>367</v>
      </c>
      <c r="B8" s="93" t="s">
        <v>368</v>
      </c>
      <c r="C8" s="93" t="s">
        <v>369</v>
      </c>
    </row>
    <row r="9" spans="1:3" ht="12.75">
      <c r="A9" s="95">
        <v>1</v>
      </c>
      <c r="B9" s="95">
        <v>2</v>
      </c>
      <c r="C9" s="95">
        <v>3</v>
      </c>
    </row>
    <row r="10" spans="1:3" ht="12.75">
      <c r="A10" s="105">
        <v>650</v>
      </c>
      <c r="B10" s="95"/>
      <c r="C10" s="106" t="s">
        <v>271</v>
      </c>
    </row>
    <row r="11" spans="1:3" ht="25.5">
      <c r="A11" s="105">
        <v>650</v>
      </c>
      <c r="B11" s="97" t="s">
        <v>171</v>
      </c>
      <c r="C11" s="107" t="s">
        <v>569</v>
      </c>
    </row>
    <row r="12" spans="1:3" ht="25.5">
      <c r="A12" s="105">
        <v>650</v>
      </c>
      <c r="B12" s="97" t="s">
        <v>172</v>
      </c>
      <c r="C12" s="107" t="s">
        <v>570</v>
      </c>
    </row>
  </sheetData>
  <sheetProtection/>
  <mergeCells count="2">
    <mergeCell ref="A5:C5"/>
    <mergeCell ref="A7:B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view="pageBreakPreview" zoomScaleSheetLayoutView="100" zoomScalePageLayoutView="0" workbookViewId="0" topLeftCell="A1">
      <selection activeCell="A5" sqref="A5:D8"/>
    </sheetView>
  </sheetViews>
  <sheetFormatPr defaultColWidth="9.140625" defaultRowHeight="12.75" outlineLevelRow="1"/>
  <cols>
    <col min="1" max="1" width="91.7109375" style="1" customWidth="1"/>
    <col min="2" max="2" width="8.28125" style="70" customWidth="1"/>
    <col min="3" max="3" width="5.7109375" style="70" customWidth="1"/>
    <col min="4" max="4" width="15.140625" style="70" customWidth="1"/>
    <col min="5" max="16384" width="9.140625" style="1" customWidth="1"/>
  </cols>
  <sheetData>
    <row r="1" spans="1:2" ht="15.75">
      <c r="A1" s="163"/>
      <c r="B1" s="90" t="s">
        <v>593</v>
      </c>
    </row>
    <row r="2" spans="1:2" ht="15.75">
      <c r="A2" s="2"/>
      <c r="B2" s="90" t="s">
        <v>499</v>
      </c>
    </row>
    <row r="3" spans="1:4" ht="15.75">
      <c r="A3" s="2"/>
      <c r="B3" s="348" t="s">
        <v>584</v>
      </c>
      <c r="C3" s="348"/>
      <c r="D3" s="348"/>
    </row>
    <row r="4" spans="1:4" ht="15.75">
      <c r="A4" s="2"/>
      <c r="B4" s="73"/>
      <c r="C4" s="73"/>
      <c r="D4" s="73"/>
    </row>
    <row r="5" spans="1:4" ht="12.75">
      <c r="A5" s="346" t="s">
        <v>181</v>
      </c>
      <c r="B5" s="346"/>
      <c r="C5" s="346"/>
      <c r="D5" s="346"/>
    </row>
    <row r="6" spans="1:4" ht="12.75">
      <c r="A6" s="346"/>
      <c r="B6" s="346"/>
      <c r="C6" s="346"/>
      <c r="D6" s="346"/>
    </row>
    <row r="7" spans="1:4" ht="12.75">
      <c r="A7" s="346"/>
      <c r="B7" s="346"/>
      <c r="C7" s="346"/>
      <c r="D7" s="346"/>
    </row>
    <row r="8" spans="1:4" ht="12.75">
      <c r="A8" s="347"/>
      <c r="B8" s="347"/>
      <c r="C8" s="347"/>
      <c r="D8" s="347"/>
    </row>
    <row r="9" spans="1:4" ht="12.75">
      <c r="A9" s="35"/>
      <c r="B9" s="35"/>
      <c r="C9" s="35"/>
      <c r="D9" s="35" t="s">
        <v>566</v>
      </c>
    </row>
    <row r="10" spans="1:4" ht="15.75">
      <c r="A10" s="5" t="s">
        <v>500</v>
      </c>
      <c r="B10" s="5" t="s">
        <v>501</v>
      </c>
      <c r="C10" s="5" t="s">
        <v>502</v>
      </c>
      <c r="D10" s="5" t="s">
        <v>302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5" ht="15.75">
      <c r="A12" s="18" t="s">
        <v>271</v>
      </c>
      <c r="B12" s="108"/>
      <c r="C12" s="108"/>
      <c r="D12" s="74">
        <f>D13+D46+D53+D74+D103+D154+D163+D174+D179+D184+D189</f>
        <v>54533.3</v>
      </c>
      <c r="E12" s="150"/>
    </row>
    <row r="13" spans="1:5" ht="15.75">
      <c r="A13" s="19" t="s">
        <v>505</v>
      </c>
      <c r="B13" s="21" t="s">
        <v>545</v>
      </c>
      <c r="C13" s="21"/>
      <c r="D13" s="75">
        <f>D14+D18+D30+D34+D38</f>
        <v>15887.3</v>
      </c>
      <c r="E13" s="150"/>
    </row>
    <row r="14" spans="1:4" s="29" customFormat="1" ht="31.5">
      <c r="A14" s="30" t="s">
        <v>506</v>
      </c>
      <c r="B14" s="36" t="s">
        <v>545</v>
      </c>
      <c r="C14" s="36" t="s">
        <v>546</v>
      </c>
      <c r="D14" s="54">
        <f>D15</f>
        <v>2110.6</v>
      </c>
    </row>
    <row r="15" spans="1:4" ht="31.5" hidden="1">
      <c r="A15" s="14" t="s">
        <v>507</v>
      </c>
      <c r="B15" s="15" t="s">
        <v>545</v>
      </c>
      <c r="C15" s="15" t="s">
        <v>546</v>
      </c>
      <c r="D15" s="55">
        <f>D16</f>
        <v>2110.6</v>
      </c>
    </row>
    <row r="16" spans="1:4" ht="15.75" hidden="1">
      <c r="A16" s="16" t="s">
        <v>508</v>
      </c>
      <c r="B16" s="15" t="s">
        <v>545</v>
      </c>
      <c r="C16" s="15" t="s">
        <v>546</v>
      </c>
      <c r="D16" s="76">
        <f>D17</f>
        <v>2110.6</v>
      </c>
    </row>
    <row r="17" spans="1:5" ht="15.75" hidden="1">
      <c r="A17" s="7" t="s">
        <v>509</v>
      </c>
      <c r="B17" s="10" t="s">
        <v>545</v>
      </c>
      <c r="C17" s="10" t="s">
        <v>546</v>
      </c>
      <c r="D17" s="56">
        <v>2110.6</v>
      </c>
      <c r="E17" s="154"/>
    </row>
    <row r="18" spans="1:5" s="29" customFormat="1" ht="47.25">
      <c r="A18" s="30" t="s">
        <v>510</v>
      </c>
      <c r="B18" s="36" t="s">
        <v>545</v>
      </c>
      <c r="C18" s="36" t="s">
        <v>547</v>
      </c>
      <c r="D18" s="54">
        <f>D19+D26</f>
        <v>11145.5</v>
      </c>
      <c r="E18" s="155"/>
    </row>
    <row r="19" spans="1:6" ht="31.5" hidden="1">
      <c r="A19" s="14" t="s">
        <v>507</v>
      </c>
      <c r="B19" s="15" t="s">
        <v>545</v>
      </c>
      <c r="C19" s="15" t="s">
        <v>547</v>
      </c>
      <c r="D19" s="55">
        <f>D20</f>
        <v>11009.1</v>
      </c>
      <c r="E19" s="154"/>
      <c r="F19" s="150"/>
    </row>
    <row r="20" spans="1:5" ht="15.75" hidden="1">
      <c r="A20" s="16" t="s">
        <v>511</v>
      </c>
      <c r="B20" s="15" t="s">
        <v>545</v>
      </c>
      <c r="C20" s="15" t="s">
        <v>547</v>
      </c>
      <c r="D20" s="55">
        <f>SUM(D21:D25)</f>
        <v>11009.1</v>
      </c>
      <c r="E20" s="154"/>
    </row>
    <row r="21" spans="1:6" ht="15.75" hidden="1">
      <c r="A21" s="7" t="s">
        <v>509</v>
      </c>
      <c r="B21" s="10" t="s">
        <v>545</v>
      </c>
      <c r="C21" s="10" t="s">
        <v>547</v>
      </c>
      <c r="D21" s="160">
        <f>10830.9-0.8</f>
        <v>10830.1</v>
      </c>
      <c r="E21" s="154"/>
      <c r="F21" s="150"/>
    </row>
    <row r="22" spans="1:5" s="23" customFormat="1" ht="15" customHeight="1" hidden="1">
      <c r="A22" s="12" t="s">
        <v>195</v>
      </c>
      <c r="B22" s="10" t="s">
        <v>545</v>
      </c>
      <c r="C22" s="10" t="s">
        <v>547</v>
      </c>
      <c r="D22" s="56">
        <f>178.2+0.8</f>
        <v>179</v>
      </c>
      <c r="E22" s="156"/>
    </row>
    <row r="23" spans="1:5" s="23" customFormat="1" ht="15" customHeight="1" hidden="1" outlineLevel="1">
      <c r="A23" s="12" t="s">
        <v>203</v>
      </c>
      <c r="B23" s="10" t="s">
        <v>545</v>
      </c>
      <c r="C23" s="10" t="s">
        <v>547</v>
      </c>
      <c r="D23" s="56">
        <f>65.1-65.1</f>
        <v>0</v>
      </c>
      <c r="E23" s="156"/>
    </row>
    <row r="24" spans="1:5" ht="15" customHeight="1" hidden="1" outlineLevel="1">
      <c r="A24" s="12" t="s">
        <v>208</v>
      </c>
      <c r="B24" s="10" t="s">
        <v>545</v>
      </c>
      <c r="C24" s="10" t="s">
        <v>547</v>
      </c>
      <c r="D24" s="62">
        <f>607.8-23.6-0.5-10-573.7</f>
        <v>0</v>
      </c>
      <c r="E24" s="154"/>
    </row>
    <row r="25" spans="1:5" ht="15" customHeight="1" hidden="1" outlineLevel="1">
      <c r="A25" s="12" t="s">
        <v>199</v>
      </c>
      <c r="B25" s="10" t="s">
        <v>545</v>
      </c>
      <c r="C25" s="10" t="s">
        <v>547</v>
      </c>
      <c r="D25" s="56">
        <f>22-22</f>
        <v>0</v>
      </c>
      <c r="E25" s="154"/>
    </row>
    <row r="26" spans="1:5" s="29" customFormat="1" ht="15" customHeight="1" hidden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545</v>
      </c>
      <c r="C26" s="36" t="s">
        <v>547</v>
      </c>
      <c r="D26" s="54">
        <v>136.4</v>
      </c>
      <c r="E26" s="155"/>
    </row>
    <row r="27" spans="1:5" s="29" customFormat="1" ht="15" customHeight="1" hidden="1">
      <c r="A27" s="46" t="str">
        <f>'[1]прил.3'!A28</f>
        <v>Межбюджетные трансферты</v>
      </c>
      <c r="B27" s="36" t="s">
        <v>545</v>
      </c>
      <c r="C27" s="36" t="s">
        <v>547</v>
      </c>
      <c r="D27" s="54">
        <f>D29</f>
        <v>0</v>
      </c>
      <c r="E27" s="155"/>
    </row>
    <row r="28" spans="1:5" s="29" customFormat="1" ht="62.25" customHeight="1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545</v>
      </c>
      <c r="C28" s="36" t="s">
        <v>547</v>
      </c>
      <c r="D28" s="54">
        <f>D29</f>
        <v>0</v>
      </c>
      <c r="E28" s="155"/>
    </row>
    <row r="29" spans="1:5" ht="0.75" customHeight="1">
      <c r="A29" s="12" t="str">
        <f>'[1]прил.3'!A30</f>
        <v>Иные межбюджетные трансферты</v>
      </c>
      <c r="B29" s="10" t="s">
        <v>545</v>
      </c>
      <c r="C29" s="10" t="s">
        <v>547</v>
      </c>
      <c r="D29" s="56"/>
      <c r="E29" s="154"/>
    </row>
    <row r="30" spans="1:5" s="23" customFormat="1" ht="15.75">
      <c r="A30" s="28" t="s">
        <v>276</v>
      </c>
      <c r="B30" s="27" t="s">
        <v>545</v>
      </c>
      <c r="C30" s="27" t="s">
        <v>549</v>
      </c>
      <c r="D30" s="77">
        <f>D31</f>
        <v>100</v>
      </c>
      <c r="E30" s="156"/>
    </row>
    <row r="31" spans="1:5" ht="15.75" hidden="1">
      <c r="A31" s="16" t="s">
        <v>276</v>
      </c>
      <c r="B31" s="17" t="s">
        <v>545</v>
      </c>
      <c r="C31" s="17" t="s">
        <v>549</v>
      </c>
      <c r="D31" s="76">
        <f>D32</f>
        <v>100</v>
      </c>
      <c r="E31" s="154"/>
    </row>
    <row r="32" spans="1:5" ht="15.75" hidden="1">
      <c r="A32" s="16" t="s">
        <v>276</v>
      </c>
      <c r="B32" s="17" t="s">
        <v>545</v>
      </c>
      <c r="C32" s="17" t="s">
        <v>549</v>
      </c>
      <c r="D32" s="76">
        <f>D33</f>
        <v>100</v>
      </c>
      <c r="E32" s="154"/>
    </row>
    <row r="33" spans="1:5" ht="15.75" hidden="1">
      <c r="A33" s="6" t="s">
        <v>208</v>
      </c>
      <c r="B33" s="11" t="s">
        <v>545</v>
      </c>
      <c r="C33" s="11" t="s">
        <v>549</v>
      </c>
      <c r="D33" s="62">
        <v>100</v>
      </c>
      <c r="E33" s="154"/>
    </row>
    <row r="34" spans="1:5" s="29" customFormat="1" ht="15.75">
      <c r="A34" s="28" t="s">
        <v>512</v>
      </c>
      <c r="B34" s="27" t="s">
        <v>545</v>
      </c>
      <c r="C34" s="27" t="s">
        <v>576</v>
      </c>
      <c r="D34" s="77">
        <f>D35</f>
        <v>100</v>
      </c>
      <c r="E34" s="155"/>
    </row>
    <row r="35" spans="1:5" ht="15.75" hidden="1">
      <c r="A35" s="16" t="s">
        <v>512</v>
      </c>
      <c r="B35" s="17" t="s">
        <v>545</v>
      </c>
      <c r="C35" s="17" t="s">
        <v>576</v>
      </c>
      <c r="D35" s="76">
        <f>D36</f>
        <v>100</v>
      </c>
      <c r="E35" s="154"/>
    </row>
    <row r="36" spans="1:5" ht="15.75" hidden="1">
      <c r="A36" s="16" t="s">
        <v>513</v>
      </c>
      <c r="B36" s="17" t="s">
        <v>545</v>
      </c>
      <c r="C36" s="17" t="s">
        <v>576</v>
      </c>
      <c r="D36" s="76">
        <f>D37</f>
        <v>100</v>
      </c>
      <c r="E36" s="154"/>
    </row>
    <row r="37" spans="1:5" ht="15.75" hidden="1">
      <c r="A37" s="6" t="s">
        <v>514</v>
      </c>
      <c r="B37" s="11" t="s">
        <v>545</v>
      </c>
      <c r="C37" s="11" t="s">
        <v>576</v>
      </c>
      <c r="D37" s="62">
        <v>100</v>
      </c>
      <c r="E37" s="154"/>
    </row>
    <row r="38" spans="1:5" ht="15.75">
      <c r="A38" s="28" t="s">
        <v>515</v>
      </c>
      <c r="B38" s="27" t="s">
        <v>545</v>
      </c>
      <c r="C38" s="27" t="s">
        <v>8</v>
      </c>
      <c r="D38" s="77">
        <f>D39+1.2+1320.9+126+2.6+44.8+13.3+0.1-61.4-42.8-7.6+7.6+7.2-18.8+20.4</f>
        <v>2431.2</v>
      </c>
      <c r="E38" s="154"/>
    </row>
    <row r="39" spans="1:5" ht="15.75" hidden="1" outlineLevel="1">
      <c r="A39" s="14" t="s">
        <v>0</v>
      </c>
      <c r="B39" s="15" t="s">
        <v>545</v>
      </c>
      <c r="C39" s="15" t="s">
        <v>8</v>
      </c>
      <c r="D39" s="55">
        <f>D40</f>
        <v>1017.7</v>
      </c>
      <c r="E39" s="154"/>
    </row>
    <row r="40" spans="1:5" ht="15.75" hidden="1" outlineLevel="1">
      <c r="A40" s="14" t="s">
        <v>1</v>
      </c>
      <c r="B40" s="15" t="s">
        <v>545</v>
      </c>
      <c r="C40" s="15" t="s">
        <v>8</v>
      </c>
      <c r="D40" s="55">
        <f>D41+2.1</f>
        <v>1017.7</v>
      </c>
      <c r="E40" s="154"/>
    </row>
    <row r="41" spans="1:5" ht="15.75" hidden="1">
      <c r="A41" s="14" t="s">
        <v>2</v>
      </c>
      <c r="B41" s="15" t="s">
        <v>545</v>
      </c>
      <c r="C41" s="15" t="s">
        <v>8</v>
      </c>
      <c r="D41" s="55">
        <f>SUM(D42:D44)+D45</f>
        <v>1015.6</v>
      </c>
      <c r="E41" s="154"/>
    </row>
    <row r="42" spans="1:5" s="29" customFormat="1" ht="15.75" hidden="1">
      <c r="A42" s="12" t="s">
        <v>195</v>
      </c>
      <c r="B42" s="10" t="s">
        <v>545</v>
      </c>
      <c r="C42" s="10" t="s">
        <v>8</v>
      </c>
      <c r="D42" s="56">
        <v>100</v>
      </c>
      <c r="E42" s="155"/>
    </row>
    <row r="43" spans="1:5" ht="15.75" hidden="1">
      <c r="A43" s="12" t="s">
        <v>208</v>
      </c>
      <c r="B43" s="10" t="s">
        <v>545</v>
      </c>
      <c r="C43" s="10" t="s">
        <v>8</v>
      </c>
      <c r="D43" s="62">
        <f>426.6+135.9+228.5</f>
        <v>791</v>
      </c>
      <c r="E43" s="154"/>
    </row>
    <row r="44" spans="1:5" ht="15.75" hidden="1">
      <c r="A44" s="12" t="s">
        <v>199</v>
      </c>
      <c r="B44" s="10" t="s">
        <v>545</v>
      </c>
      <c r="C44" s="10" t="s">
        <v>8</v>
      </c>
      <c r="D44" s="56">
        <v>107.6</v>
      </c>
      <c r="E44" s="154"/>
    </row>
    <row r="45" spans="1:5" ht="15.75" hidden="1">
      <c r="A45" s="12" t="s">
        <v>282</v>
      </c>
      <c r="B45" s="10" t="s">
        <v>545</v>
      </c>
      <c r="C45" s="10" t="s">
        <v>8</v>
      </c>
      <c r="D45" s="56">
        <v>17</v>
      </c>
      <c r="E45" s="154"/>
    </row>
    <row r="46" spans="1:5" ht="15.75">
      <c r="A46" s="19" t="s">
        <v>518</v>
      </c>
      <c r="B46" s="21" t="s">
        <v>546</v>
      </c>
      <c r="C46" s="21"/>
      <c r="D46" s="53">
        <f>D47</f>
        <v>720</v>
      </c>
      <c r="E46" s="154"/>
    </row>
    <row r="47" spans="1:5" ht="15.75">
      <c r="A47" s="28" t="s">
        <v>519</v>
      </c>
      <c r="B47" s="27" t="s">
        <v>546</v>
      </c>
      <c r="C47" s="27" t="s">
        <v>550</v>
      </c>
      <c r="D47" s="54">
        <f>D48-80</f>
        <v>720</v>
      </c>
      <c r="E47" s="154"/>
    </row>
    <row r="48" spans="1:5" ht="15.75" customHeight="1" hidden="1">
      <c r="A48" s="14" t="s">
        <v>516</v>
      </c>
      <c r="B48" s="15" t="s">
        <v>546</v>
      </c>
      <c r="C48" s="15" t="s">
        <v>550</v>
      </c>
      <c r="D48" s="55">
        <f>D49</f>
        <v>800</v>
      </c>
      <c r="E48" s="154"/>
    </row>
    <row r="49" spans="1:5" ht="15" customHeight="1" hidden="1" outlineLevel="1">
      <c r="A49" s="14" t="s">
        <v>520</v>
      </c>
      <c r="B49" s="15" t="s">
        <v>546</v>
      </c>
      <c r="C49" s="15" t="s">
        <v>550</v>
      </c>
      <c r="D49" s="55">
        <f>D50+D51+D52</f>
        <v>800</v>
      </c>
      <c r="E49" s="154"/>
    </row>
    <row r="50" spans="1:5" ht="16.5" customHeight="1" hidden="1" outlineLevel="1">
      <c r="A50" s="7" t="str">
        <f>'[1]прил.3'!A46</f>
        <v>Фонд оплаты труда и страховые взносы</v>
      </c>
      <c r="B50" s="10" t="s">
        <v>546</v>
      </c>
      <c r="C50" s="10" t="s">
        <v>550</v>
      </c>
      <c r="D50" s="56">
        <v>452</v>
      </c>
      <c r="E50" s="154"/>
    </row>
    <row r="51" spans="1:5" ht="15.75" customHeight="1" hidden="1" outlineLevel="1">
      <c r="A51" s="7" t="str">
        <f>'[1]прил.3'!A47</f>
        <v>Иные выплаты персоналу, за исключением фонда оплаты труда</v>
      </c>
      <c r="B51" s="10" t="s">
        <v>546</v>
      </c>
      <c r="C51" s="10" t="s">
        <v>550</v>
      </c>
      <c r="D51" s="56">
        <v>23</v>
      </c>
      <c r="E51" s="154"/>
    </row>
    <row r="52" spans="1:5" ht="15.75" customHeight="1" hidden="1" outlineLevel="1">
      <c r="A52" s="7" t="str">
        <f>'[1]прил.3'!A48</f>
        <v>Прочая закупка товаров, работ и услуг для государственных нужд</v>
      </c>
      <c r="B52" s="10" t="s">
        <v>546</v>
      </c>
      <c r="C52" s="10" t="s">
        <v>550</v>
      </c>
      <c r="D52" s="56">
        <v>325</v>
      </c>
      <c r="E52" s="154"/>
    </row>
    <row r="53" spans="1:5" ht="15" customHeight="1" outlineLevel="1">
      <c r="A53" s="120" t="str">
        <f>'[1]прил.3'!A49</f>
        <v>Национальная безопасность и правоохранительная деятельность</v>
      </c>
      <c r="B53" s="39" t="s">
        <v>550</v>
      </c>
      <c r="C53" s="39"/>
      <c r="D53" s="53">
        <f>D54+D67+D64</f>
        <v>151.7</v>
      </c>
      <c r="E53" s="154"/>
    </row>
    <row r="54" spans="1:5" ht="18" customHeight="1" outlineLevel="1">
      <c r="A54" s="30" t="s">
        <v>236</v>
      </c>
      <c r="B54" s="36" t="s">
        <v>550</v>
      </c>
      <c r="C54" s="36" t="s">
        <v>547</v>
      </c>
      <c r="D54" s="54">
        <f>D55-1-5.4+5.4</f>
        <v>84</v>
      </c>
      <c r="E54" s="154"/>
    </row>
    <row r="55" spans="1:5" ht="18.75" customHeight="1" hidden="1" outlineLevel="1">
      <c r="A55" s="14" t="s">
        <v>517</v>
      </c>
      <c r="B55" s="15" t="s">
        <v>550</v>
      </c>
      <c r="C55" s="15" t="s">
        <v>547</v>
      </c>
      <c r="D55" s="55">
        <f>D56+D60</f>
        <v>85</v>
      </c>
      <c r="E55" s="154"/>
    </row>
    <row r="56" spans="1:5" ht="15.75" customHeight="1" hidden="1" outlineLevel="1">
      <c r="A56" s="14" t="str">
        <f>'[1]прил.3'!A52</f>
        <v>Государственная регистрация актов гражданского состояния (федеральный бюджет)</v>
      </c>
      <c r="B56" s="15" t="s">
        <v>550</v>
      </c>
      <c r="C56" s="15" t="s">
        <v>547</v>
      </c>
      <c r="D56" s="55">
        <f>SUM(D57:D59)</f>
        <v>65</v>
      </c>
      <c r="E56" s="154"/>
    </row>
    <row r="57" spans="1:5" ht="15" customHeight="1" hidden="1" outlineLevel="1">
      <c r="A57" s="7" t="str">
        <f>'[1]прил.3'!A53</f>
        <v>Фонд оплаты труда и страховые взносы</v>
      </c>
      <c r="B57" s="10" t="s">
        <v>550</v>
      </c>
      <c r="C57" s="10" t="s">
        <v>547</v>
      </c>
      <c r="D57" s="56">
        <v>46.9</v>
      </c>
      <c r="E57" s="154"/>
    </row>
    <row r="58" spans="1:5" ht="20.25" customHeight="1" hidden="1" outlineLevel="1">
      <c r="A58" s="12" t="s">
        <v>203</v>
      </c>
      <c r="B58" s="10" t="s">
        <v>550</v>
      </c>
      <c r="C58" s="10" t="s">
        <v>547</v>
      </c>
      <c r="D58" s="56">
        <v>8.9</v>
      </c>
      <c r="E58" s="154"/>
    </row>
    <row r="59" spans="1:5" ht="15" customHeight="1" hidden="1" outlineLevel="1">
      <c r="A59" s="7" t="str">
        <f>'[1]прил.3'!A55</f>
        <v>Прочая закупка товаров, работ и услуг для государственных нужд</v>
      </c>
      <c r="B59" s="10" t="s">
        <v>550</v>
      </c>
      <c r="C59" s="10" t="s">
        <v>547</v>
      </c>
      <c r="D59" s="56">
        <v>9.2</v>
      </c>
      <c r="E59" s="154"/>
    </row>
    <row r="60" spans="1:5" ht="15" customHeight="1" hidden="1" outlineLevel="1">
      <c r="A60" s="14" t="str">
        <f>'[1]прил.3'!A56</f>
        <v>Государственная регистрация актов гражданского состояния (окружной бюджет)</v>
      </c>
      <c r="B60" s="15" t="s">
        <v>550</v>
      </c>
      <c r="C60" s="15" t="s">
        <v>547</v>
      </c>
      <c r="D60" s="55">
        <f>SUM(D61:D63)</f>
        <v>20</v>
      </c>
      <c r="E60" s="154"/>
    </row>
    <row r="61" spans="1:5" ht="15" customHeight="1" hidden="1" outlineLevel="1">
      <c r="A61" s="12" t="s">
        <v>203</v>
      </c>
      <c r="B61" s="10" t="s">
        <v>550</v>
      </c>
      <c r="C61" s="10" t="s">
        <v>547</v>
      </c>
      <c r="D61" s="56">
        <v>0.4</v>
      </c>
      <c r="E61" s="154"/>
    </row>
    <row r="62" spans="1:5" ht="14.25" customHeight="1" hidden="1" outlineLevel="1">
      <c r="A62" s="7" t="str">
        <f>'[1]прил.3'!A58</f>
        <v>Прочая закупка товаров, работ и услуг для государственных нужд</v>
      </c>
      <c r="B62" s="10" t="s">
        <v>550</v>
      </c>
      <c r="C62" s="10" t="s">
        <v>547</v>
      </c>
      <c r="D62" s="56">
        <v>19.6</v>
      </c>
      <c r="E62" s="154"/>
    </row>
    <row r="63" spans="1:5" ht="17.25" customHeight="1" hidden="1" outlineLevel="1">
      <c r="A63" s="12" t="s">
        <v>199</v>
      </c>
      <c r="B63" s="10" t="s">
        <v>550</v>
      </c>
      <c r="C63" s="10" t="s">
        <v>547</v>
      </c>
      <c r="D63" s="56">
        <v>0</v>
      </c>
      <c r="E63" s="154"/>
    </row>
    <row r="64" spans="1:5" ht="35.25" customHeight="1" outlineLevel="1">
      <c r="A64" s="30" t="s">
        <v>372</v>
      </c>
      <c r="B64" s="36" t="s">
        <v>550</v>
      </c>
      <c r="C64" s="36" t="s">
        <v>19</v>
      </c>
      <c r="D64" s="54">
        <f>D65</f>
        <v>37.7</v>
      </c>
      <c r="E64" s="154"/>
    </row>
    <row r="65" spans="1:5" ht="17.25" customHeight="1" hidden="1" outlineLevel="1">
      <c r="A65" s="14" t="s">
        <v>239</v>
      </c>
      <c r="B65" s="15" t="s">
        <v>550</v>
      </c>
      <c r="C65" s="15" t="s">
        <v>19</v>
      </c>
      <c r="D65" s="55">
        <f>D66</f>
        <v>37.7</v>
      </c>
      <c r="E65" s="154"/>
    </row>
    <row r="66" spans="1:5" ht="17.25" customHeight="1" hidden="1" outlineLevel="1">
      <c r="A66" s="7" t="str">
        <f>'[1]прил.3'!A58</f>
        <v>Прочая закупка товаров, работ и услуг для государственных нужд</v>
      </c>
      <c r="B66" s="10" t="s">
        <v>550</v>
      </c>
      <c r="C66" s="10" t="s">
        <v>19</v>
      </c>
      <c r="D66" s="56">
        <v>37.7</v>
      </c>
      <c r="E66" s="154"/>
    </row>
    <row r="67" spans="1:5" ht="29.25" customHeight="1" outlineLevel="1">
      <c r="A67" s="30" t="s">
        <v>237</v>
      </c>
      <c r="B67" s="36" t="s">
        <v>550</v>
      </c>
      <c r="C67" s="36" t="s">
        <v>238</v>
      </c>
      <c r="D67" s="54">
        <f>D71+D68</f>
        <v>30</v>
      </c>
      <c r="E67" s="154"/>
    </row>
    <row r="68" spans="1:5" ht="15" customHeight="1" hidden="1" outlineLevel="1">
      <c r="A68" s="14" t="s">
        <v>280</v>
      </c>
      <c r="B68" s="15" t="s">
        <v>550</v>
      </c>
      <c r="C68" s="15" t="s">
        <v>238</v>
      </c>
      <c r="D68" s="55">
        <f>D69</f>
        <v>30</v>
      </c>
      <c r="E68" s="154"/>
    </row>
    <row r="69" spans="1:5" s="121" customFormat="1" ht="15" customHeight="1" hidden="1">
      <c r="A69" s="7" t="str">
        <f>'[1]прил.3'!A61</f>
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</c>
      <c r="B69" s="10" t="s">
        <v>550</v>
      </c>
      <c r="C69" s="10" t="s">
        <v>238</v>
      </c>
      <c r="D69" s="56">
        <v>30</v>
      </c>
      <c r="E69" s="157"/>
    </row>
    <row r="70" spans="1:5" s="29" customFormat="1" ht="16.5" customHeight="1" hidden="1" outlineLevel="1">
      <c r="A70" s="7" t="str">
        <f>'[1]прил.3'!A62</f>
        <v>Прочая закупка товаров, работ и услуг для государственных нужд</v>
      </c>
      <c r="B70" s="10" t="s">
        <v>550</v>
      </c>
      <c r="C70" s="10" t="s">
        <v>238</v>
      </c>
      <c r="D70" s="56">
        <v>0</v>
      </c>
      <c r="E70" s="155"/>
    </row>
    <row r="71" spans="1:5" ht="15" customHeight="1" hidden="1" outlineLevel="1">
      <c r="A71" s="37" t="s">
        <v>239</v>
      </c>
      <c r="B71" s="15" t="s">
        <v>550</v>
      </c>
      <c r="C71" s="15" t="s">
        <v>238</v>
      </c>
      <c r="D71" s="55">
        <f>D72</f>
        <v>0</v>
      </c>
      <c r="E71" s="154"/>
    </row>
    <row r="72" spans="1:5" ht="16.5" customHeight="1" hidden="1" outlineLevel="1">
      <c r="A72" s="12" t="s">
        <v>240</v>
      </c>
      <c r="B72" s="10" t="s">
        <v>550</v>
      </c>
      <c r="C72" s="10" t="s">
        <v>238</v>
      </c>
      <c r="D72" s="56"/>
      <c r="E72" s="154"/>
    </row>
    <row r="73" spans="1:5" ht="15.75" customHeight="1" hidden="1" outlineLevel="1">
      <c r="A73" s="7" t="str">
        <f>'[1]прил.3'!A65</f>
        <v>Прочая закупка товаров, работ и услуг для государственных нужд</v>
      </c>
      <c r="B73" s="10" t="s">
        <v>550</v>
      </c>
      <c r="C73" s="10" t="s">
        <v>238</v>
      </c>
      <c r="D73" s="56"/>
      <c r="E73" s="154"/>
    </row>
    <row r="74" spans="1:5" s="29" customFormat="1" ht="15" customHeight="1" collapsed="1">
      <c r="A74" s="31" t="s">
        <v>580</v>
      </c>
      <c r="B74" s="21" t="s">
        <v>547</v>
      </c>
      <c r="C74" s="21"/>
      <c r="D74" s="53">
        <f>D92+D96+D79+D75</f>
        <v>2929.6</v>
      </c>
      <c r="E74" s="155"/>
    </row>
    <row r="75" spans="1:5" s="29" customFormat="1" ht="15.75">
      <c r="A75" s="30" t="str">
        <f>'[1]прил.3'!A67</f>
        <v>Общеэкономические вопросы</v>
      </c>
      <c r="B75" s="122" t="str">
        <f>'[1]прил.3'!B67</f>
        <v>04</v>
      </c>
      <c r="C75" s="122" t="str">
        <f>'[1]прил.3'!C67</f>
        <v>01</v>
      </c>
      <c r="D75" s="54">
        <f>D76+94.2+2.1-2.1</f>
        <v>892.2</v>
      </c>
      <c r="E75" s="306"/>
    </row>
    <row r="76" spans="1:5" s="29" customFormat="1" ht="13.5" customHeight="1" hidden="1">
      <c r="A76" s="14" t="str">
        <f>'[1]прил.3'!A68</f>
        <v>Региональные целевые программы</v>
      </c>
      <c r="B76" s="123" t="str">
        <f>'[1]прил.3'!B68</f>
        <v>04</v>
      </c>
      <c r="C76" s="123" t="str">
        <f>'[1]прил.3'!C68</f>
        <v>01</v>
      </c>
      <c r="D76" s="55">
        <f>D77</f>
        <v>798</v>
      </c>
      <c r="E76" s="155"/>
    </row>
    <row r="77" spans="1:5" s="29" customFormat="1" ht="13.5" customHeight="1" hidden="1">
      <c r="A77" s="14" t="str">
        <f>'[1]прил.3'!A69</f>
        <v>Программа "Содействие занятости населения"</v>
      </c>
      <c r="B77" s="123" t="str">
        <f>'[1]прил.3'!B69</f>
        <v>04</v>
      </c>
      <c r="C77" s="123" t="str">
        <f>'[1]прил.3'!C69</f>
        <v>01</v>
      </c>
      <c r="D77" s="55">
        <f>D78</f>
        <v>798</v>
      </c>
      <c r="E77" s="155"/>
    </row>
    <row r="78" spans="1:5" s="29" customFormat="1" ht="13.5" customHeight="1" hidden="1">
      <c r="A78" s="7" t="str">
        <f>'[1]прил.3'!A70</f>
        <v>Прочая закупка товаров, работ и услуг для государственных нужд</v>
      </c>
      <c r="B78" s="57" t="str">
        <f>'[1]прил.3'!B70</f>
        <v>04</v>
      </c>
      <c r="C78" s="57" t="str">
        <f>'[1]прил.3'!C70</f>
        <v>01</v>
      </c>
      <c r="D78" s="56">
        <f>798</f>
        <v>798</v>
      </c>
      <c r="E78" s="155"/>
    </row>
    <row r="79" spans="1:5" ht="13.5" customHeight="1" outlineLevel="1">
      <c r="A79" s="33" t="str">
        <f>'[1]прил.3'!A71</f>
        <v>Дорожное хозяйство (дорожные фонды)</v>
      </c>
      <c r="B79" s="27" t="s">
        <v>547</v>
      </c>
      <c r="C79" s="27" t="s">
        <v>19</v>
      </c>
      <c r="D79" s="54">
        <f>D84+D80+D88+853.8</f>
        <v>1303.8</v>
      </c>
      <c r="E79" s="154"/>
    </row>
    <row r="80" spans="1:5" ht="13.5" customHeight="1" hidden="1" outlineLevel="1">
      <c r="A80" s="25" t="str">
        <f>'[1]прил.3'!A72</f>
        <v>Дорожное хозяйство</v>
      </c>
      <c r="B80" s="17" t="s">
        <v>547</v>
      </c>
      <c r="C80" s="17" t="s">
        <v>19</v>
      </c>
      <c r="D80" s="55">
        <f>D81</f>
        <v>450</v>
      </c>
      <c r="E80" s="154"/>
    </row>
    <row r="81" spans="1:5" ht="13.5" customHeight="1" hidden="1" outlineLevel="1">
      <c r="A81" s="25" t="str">
        <f>'[1]прил.3'!A73</f>
        <v>Содержание и управление дорожным хозяйством</v>
      </c>
      <c r="B81" s="17" t="s">
        <v>547</v>
      </c>
      <c r="C81" s="17" t="s">
        <v>19</v>
      </c>
      <c r="D81" s="55">
        <f>D82</f>
        <v>450</v>
      </c>
      <c r="E81" s="154"/>
    </row>
    <row r="82" spans="1:5" ht="13.5" customHeight="1" hidden="1" outlineLevel="1">
      <c r="A82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82" s="17" t="s">
        <v>547</v>
      </c>
      <c r="C82" s="17" t="s">
        <v>19</v>
      </c>
      <c r="D82" s="55">
        <f>D83</f>
        <v>450</v>
      </c>
      <c r="E82" s="154"/>
    </row>
    <row r="83" spans="1:5" ht="13.5" customHeight="1" hidden="1" outlineLevel="1">
      <c r="A83" s="4" t="str">
        <f>'[1]прил.3'!A75</f>
        <v>Прочая закупка товаров, работ и услуг для государственных нужд</v>
      </c>
      <c r="B83" s="11" t="s">
        <v>547</v>
      </c>
      <c r="C83" s="11" t="s">
        <v>19</v>
      </c>
      <c r="D83" s="56">
        <v>450</v>
      </c>
      <c r="E83" s="154"/>
    </row>
    <row r="84" spans="1:5" ht="13.5" customHeight="1" hidden="1" outlineLevel="1">
      <c r="A84" s="25" t="str">
        <f>'[1]прил.3'!A76</f>
        <v>Региональные целевые программы</v>
      </c>
      <c r="B84" s="17" t="s">
        <v>547</v>
      </c>
      <c r="C84" s="17" t="s">
        <v>19</v>
      </c>
      <c r="D84" s="76">
        <f>D85</f>
        <v>0</v>
      </c>
      <c r="E84" s="154"/>
    </row>
    <row r="85" spans="1:5" ht="13.5" customHeight="1" hidden="1" outlineLevel="1">
      <c r="A85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85" s="17" t="s">
        <v>547</v>
      </c>
      <c r="C85" s="17" t="s">
        <v>19</v>
      </c>
      <c r="D85" s="76">
        <f>D86</f>
        <v>0</v>
      </c>
      <c r="E85" s="154"/>
    </row>
    <row r="86" spans="1:5" ht="13.5" customHeight="1" hidden="1" outlineLevel="1">
      <c r="A86" s="25" t="str">
        <f>'[1]прил.3'!A78</f>
        <v>Подпрограмма «Автомобильные дороги»</v>
      </c>
      <c r="B86" s="17" t="s">
        <v>547</v>
      </c>
      <c r="C86" s="17" t="s">
        <v>19</v>
      </c>
      <c r="D86" s="76">
        <f>D87</f>
        <v>0</v>
      </c>
      <c r="E86" s="154"/>
    </row>
    <row r="87" spans="1:5" ht="13.5" customHeight="1" hidden="1">
      <c r="A87" s="4" t="str">
        <f>'[1]прил.3'!A79</f>
        <v>Прочая закупка товаров, работ и услуг для государственных нужд</v>
      </c>
      <c r="B87" s="11" t="s">
        <v>547</v>
      </c>
      <c r="C87" s="11" t="s">
        <v>19</v>
      </c>
      <c r="D87" s="62"/>
      <c r="E87" s="154"/>
    </row>
    <row r="88" spans="1:5" ht="13.5" customHeight="1" hidden="1">
      <c r="A88" s="25" t="str">
        <f>'[1]прил.3'!A80</f>
        <v>Целевые программы муниципальных образований</v>
      </c>
      <c r="B88" s="124" t="str">
        <f>'[1]прил.3'!B80</f>
        <v>04</v>
      </c>
      <c r="C88" s="124" t="str">
        <f>'[1]прил.3'!C80</f>
        <v>09</v>
      </c>
      <c r="D88" s="76">
        <f>D89</f>
        <v>0</v>
      </c>
      <c r="E88" s="154"/>
    </row>
    <row r="89" spans="1:5" ht="13.5" customHeight="1" hidden="1">
      <c r="A89" s="25" t="str">
        <f>'[1]прил.3'!A81</f>
        <v>Программа " Развитие транспортной системы Кондинского района на 2011-2013 годы</v>
      </c>
      <c r="B89" s="124" t="str">
        <f>'[1]прил.3'!B81</f>
        <v>04</v>
      </c>
      <c r="C89" s="124" t="str">
        <f>'[1]прил.3'!C81</f>
        <v>09</v>
      </c>
      <c r="D89" s="76">
        <f>D90</f>
        <v>0</v>
      </c>
      <c r="E89" s="154"/>
    </row>
    <row r="90" spans="1:5" ht="15" customHeight="1" hidden="1">
      <c r="A90" s="25" t="str">
        <f>'[1]прил.3'!A82</f>
        <v>Подпрограмма «Автомобильные дороги»</v>
      </c>
      <c r="B90" s="124" t="str">
        <f>'[1]прил.3'!B82</f>
        <v>04</v>
      </c>
      <c r="C90" s="124" t="str">
        <f>'[1]прил.3'!C82</f>
        <v>09</v>
      </c>
      <c r="D90" s="76">
        <f>D91</f>
        <v>0</v>
      </c>
      <c r="E90" s="154"/>
    </row>
    <row r="91" spans="1:5" ht="15" customHeight="1" hidden="1" outlineLevel="1">
      <c r="A91" s="4" t="str">
        <f>'[1]прил.3'!A83</f>
        <v>Прочая закупка товаров, работ и услуг для государственных нужд</v>
      </c>
      <c r="B91" s="125" t="str">
        <f>'[1]прил.3'!B83</f>
        <v>04</v>
      </c>
      <c r="C91" s="125" t="str">
        <f>'[1]прил.3'!C83</f>
        <v>09</v>
      </c>
      <c r="D91" s="62"/>
      <c r="E91" s="154"/>
    </row>
    <row r="92" spans="1:5" ht="15" customHeight="1" outlineLevel="1">
      <c r="A92" s="33" t="s">
        <v>3</v>
      </c>
      <c r="B92" s="27" t="s">
        <v>547</v>
      </c>
      <c r="C92" s="27" t="s">
        <v>4</v>
      </c>
      <c r="D92" s="55">
        <f>D93+47.2+291.6-5.2</f>
        <v>733.5999999999999</v>
      </c>
      <c r="E92" s="154"/>
    </row>
    <row r="93" spans="1:5" ht="15" customHeight="1" hidden="1" outlineLevel="1">
      <c r="A93" s="25" t="s">
        <v>5</v>
      </c>
      <c r="B93" s="15" t="s">
        <v>547</v>
      </c>
      <c r="C93" s="15" t="s">
        <v>4</v>
      </c>
      <c r="D93" s="55">
        <f>D94</f>
        <v>400</v>
      </c>
      <c r="E93" s="154"/>
    </row>
    <row r="94" spans="1:5" ht="15" customHeight="1" hidden="1" outlineLevel="1">
      <c r="A94" s="25" t="s">
        <v>6</v>
      </c>
      <c r="B94" s="15" t="s">
        <v>547</v>
      </c>
      <c r="C94" s="15" t="s">
        <v>4</v>
      </c>
      <c r="D94" s="55">
        <f>D95</f>
        <v>400</v>
      </c>
      <c r="E94" s="154"/>
    </row>
    <row r="95" spans="1:5" ht="15" customHeight="1" hidden="1" outlineLevel="1">
      <c r="A95" s="4" t="s">
        <v>203</v>
      </c>
      <c r="B95" s="10" t="s">
        <v>547</v>
      </c>
      <c r="C95" s="10" t="s">
        <v>4</v>
      </c>
      <c r="D95" s="56">
        <v>400</v>
      </c>
      <c r="E95" s="154"/>
    </row>
    <row r="96" spans="1:5" ht="15" customHeight="1" hidden="1" outlineLevel="1">
      <c r="A96" s="46" t="s">
        <v>17</v>
      </c>
      <c r="B96" s="36" t="s">
        <v>547</v>
      </c>
      <c r="C96" s="36" t="s">
        <v>581</v>
      </c>
      <c r="D96" s="55">
        <f>D97+D100</f>
        <v>0</v>
      </c>
      <c r="E96" s="154"/>
    </row>
    <row r="97" spans="1:5" ht="15" customHeight="1" hidden="1" outlineLevel="1">
      <c r="A97" s="37" t="s">
        <v>278</v>
      </c>
      <c r="B97" s="15" t="s">
        <v>547</v>
      </c>
      <c r="C97" s="15" t="s">
        <v>581</v>
      </c>
      <c r="D97" s="55">
        <f>D98</f>
        <v>0</v>
      </c>
      <c r="E97" s="154"/>
    </row>
    <row r="98" spans="1:5" ht="15" customHeight="1" hidden="1">
      <c r="A98" s="37" t="s">
        <v>241</v>
      </c>
      <c r="B98" s="15" t="s">
        <v>547</v>
      </c>
      <c r="C98" s="15" t="s">
        <v>581</v>
      </c>
      <c r="D98" s="55">
        <f>D99</f>
        <v>0</v>
      </c>
      <c r="E98" s="154"/>
    </row>
    <row r="99" spans="1:5" s="23" customFormat="1" ht="15.75" hidden="1">
      <c r="A99" s="12" t="s">
        <v>208</v>
      </c>
      <c r="B99" s="10" t="s">
        <v>547</v>
      </c>
      <c r="C99" s="10" t="s">
        <v>581</v>
      </c>
      <c r="D99" s="56">
        <v>0</v>
      </c>
      <c r="E99" s="156"/>
    </row>
    <row r="100" spans="1:5" ht="15" customHeight="1" hidden="1">
      <c r="A100" s="37" t="str">
        <f>'[1]прил.3'!A92</f>
        <v>Целевые программы муниципальных образований</v>
      </c>
      <c r="B100" s="15" t="s">
        <v>547</v>
      </c>
      <c r="C100" s="15" t="s">
        <v>581</v>
      </c>
      <c r="D100" s="55">
        <f>D101</f>
        <v>0</v>
      </c>
      <c r="E100" s="154"/>
    </row>
    <row r="101" spans="1:5" ht="15" customHeight="1" hidden="1" outlineLevel="1">
      <c r="A101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101" s="15" t="s">
        <v>547</v>
      </c>
      <c r="C101" s="15" t="s">
        <v>581</v>
      </c>
      <c r="D101" s="55">
        <f>D102</f>
        <v>0</v>
      </c>
      <c r="E101" s="154"/>
    </row>
    <row r="102" spans="1:5" ht="15" customHeight="1" hidden="1" outlineLevel="1">
      <c r="A102" s="12" t="str">
        <f>'[1]прил.3'!A94</f>
        <v>Прочая закупка товаров, работ и услуг для государственных нужд</v>
      </c>
      <c r="B102" s="10" t="s">
        <v>547</v>
      </c>
      <c r="C102" s="10" t="s">
        <v>581</v>
      </c>
      <c r="D102" s="56"/>
      <c r="E102" s="154"/>
    </row>
    <row r="103" spans="1:5" ht="15" customHeight="1" outlineLevel="1">
      <c r="A103" s="20" t="s">
        <v>551</v>
      </c>
      <c r="B103" s="21" t="s">
        <v>553</v>
      </c>
      <c r="C103" s="21"/>
      <c r="D103" s="75">
        <f>D136+D113+D104+D149</f>
        <v>12873.5</v>
      </c>
      <c r="E103" s="154"/>
    </row>
    <row r="104" spans="1:5" ht="15" customHeight="1" outlineLevel="1">
      <c r="A104" s="26" t="s">
        <v>552</v>
      </c>
      <c r="B104" s="27" t="s">
        <v>553</v>
      </c>
      <c r="C104" s="27" t="s">
        <v>545</v>
      </c>
      <c r="D104" s="77">
        <f>D105</f>
        <v>300</v>
      </c>
      <c r="E104" s="154"/>
    </row>
    <row r="105" spans="1:5" ht="14.25" customHeight="1" hidden="1" outlineLevel="1">
      <c r="A105" s="24" t="s">
        <v>521</v>
      </c>
      <c r="B105" s="17" t="s">
        <v>553</v>
      </c>
      <c r="C105" s="17" t="s">
        <v>545</v>
      </c>
      <c r="D105" s="76">
        <f>D106+D111</f>
        <v>300</v>
      </c>
      <c r="E105" s="154"/>
    </row>
    <row r="106" spans="1:5" ht="15" customHeight="1" hidden="1">
      <c r="A106" s="25" t="s">
        <v>554</v>
      </c>
      <c r="B106" s="17" t="s">
        <v>553</v>
      </c>
      <c r="C106" s="17" t="s">
        <v>545</v>
      </c>
      <c r="D106" s="76">
        <f>D107</f>
        <v>0</v>
      </c>
      <c r="E106" s="154"/>
    </row>
    <row r="107" spans="1:5" s="23" customFormat="1" ht="15" customHeight="1" hidden="1" outlineLevel="1">
      <c r="A107" s="24" t="s">
        <v>522</v>
      </c>
      <c r="B107" s="17" t="s">
        <v>553</v>
      </c>
      <c r="C107" s="17" t="s">
        <v>545</v>
      </c>
      <c r="D107" s="76">
        <f>SUM(D108:D110)</f>
        <v>0</v>
      </c>
      <c r="E107" s="156"/>
    </row>
    <row r="108" spans="1:5" ht="15" customHeight="1" hidden="1" outlineLevel="1">
      <c r="A108" s="8" t="s">
        <v>523</v>
      </c>
      <c r="B108" s="13" t="s">
        <v>553</v>
      </c>
      <c r="C108" s="13" t="s">
        <v>545</v>
      </c>
      <c r="D108" s="78">
        <v>0</v>
      </c>
      <c r="E108" s="154"/>
    </row>
    <row r="109" spans="1:5" ht="15" customHeight="1" hidden="1" outlineLevel="1">
      <c r="A109" s="8" t="s">
        <v>524</v>
      </c>
      <c r="B109" s="13" t="s">
        <v>553</v>
      </c>
      <c r="C109" s="13" t="s">
        <v>545</v>
      </c>
      <c r="D109" s="78">
        <v>0</v>
      </c>
      <c r="E109" s="154"/>
    </row>
    <row r="110" spans="1:5" ht="15" customHeight="1" hidden="1" outlineLevel="1">
      <c r="A110" s="8" t="s">
        <v>525</v>
      </c>
      <c r="B110" s="13" t="s">
        <v>553</v>
      </c>
      <c r="C110" s="13" t="s">
        <v>545</v>
      </c>
      <c r="D110" s="78">
        <v>0</v>
      </c>
      <c r="E110" s="154"/>
    </row>
    <row r="111" spans="1:5" s="23" customFormat="1" ht="15" customHeight="1" hidden="1" outlineLevel="1">
      <c r="A111" s="25" t="s">
        <v>556</v>
      </c>
      <c r="B111" s="17" t="s">
        <v>553</v>
      </c>
      <c r="C111" s="17" t="s">
        <v>545</v>
      </c>
      <c r="D111" s="76">
        <f>D112</f>
        <v>300</v>
      </c>
      <c r="E111" s="156"/>
    </row>
    <row r="112" spans="1:5" ht="15" customHeight="1" hidden="1" outlineLevel="1">
      <c r="A112" s="4" t="s">
        <v>205</v>
      </c>
      <c r="B112" s="11" t="s">
        <v>553</v>
      </c>
      <c r="C112" s="11" t="s">
        <v>545</v>
      </c>
      <c r="D112" s="62">
        <v>300</v>
      </c>
      <c r="E112" s="154"/>
    </row>
    <row r="113" spans="1:5" ht="14.25" customHeight="1" outlineLevel="1">
      <c r="A113" s="26" t="s">
        <v>526</v>
      </c>
      <c r="B113" s="27" t="s">
        <v>553</v>
      </c>
      <c r="C113" s="27" t="s">
        <v>546</v>
      </c>
      <c r="D113" s="77">
        <f>D114+D126+D132</f>
        <v>7476.4</v>
      </c>
      <c r="E113" s="154"/>
    </row>
    <row r="114" spans="1:5" ht="15" customHeight="1" hidden="1" outlineLevel="1">
      <c r="A114" s="24" t="s">
        <v>527</v>
      </c>
      <c r="B114" s="17" t="s">
        <v>553</v>
      </c>
      <c r="C114" s="17" t="s">
        <v>546</v>
      </c>
      <c r="D114" s="76">
        <f>D121+D115+D118</f>
        <v>0</v>
      </c>
      <c r="E114" s="154"/>
    </row>
    <row r="115" spans="1:5" ht="15" customHeight="1" hidden="1" outlineLevel="1">
      <c r="A115" s="37" t="s">
        <v>132</v>
      </c>
      <c r="B115" s="15" t="s">
        <v>553</v>
      </c>
      <c r="C115" s="15" t="s">
        <v>546</v>
      </c>
      <c r="D115" s="76">
        <f>D116</f>
        <v>0</v>
      </c>
      <c r="E115" s="154"/>
    </row>
    <row r="116" spans="1:5" ht="15" customHeight="1" hidden="1" outlineLevel="1">
      <c r="A116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16" s="15" t="s">
        <v>553</v>
      </c>
      <c r="C116" s="15" t="s">
        <v>546</v>
      </c>
      <c r="D116" s="76">
        <f>D117</f>
        <v>0</v>
      </c>
      <c r="E116" s="154"/>
    </row>
    <row r="117" spans="1:5" ht="15" customHeight="1" hidden="1" outlineLevel="1">
      <c r="A117" s="50" t="s">
        <v>128</v>
      </c>
      <c r="B117" s="51" t="s">
        <v>553</v>
      </c>
      <c r="C117" s="51" t="s">
        <v>546</v>
      </c>
      <c r="D117" s="78"/>
      <c r="E117" s="154"/>
    </row>
    <row r="118" spans="1:5" ht="15" customHeight="1" hidden="1" outlineLevel="1">
      <c r="A118" s="37" t="s">
        <v>131</v>
      </c>
      <c r="B118" s="15" t="s">
        <v>553</v>
      </c>
      <c r="C118" s="15" t="s">
        <v>546</v>
      </c>
      <c r="D118" s="76">
        <f>D119</f>
        <v>0</v>
      </c>
      <c r="E118" s="154"/>
    </row>
    <row r="119" spans="1:5" ht="15" customHeight="1" hidden="1" outlineLevel="1">
      <c r="A119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9" s="15" t="s">
        <v>553</v>
      </c>
      <c r="C119" s="15" t="s">
        <v>546</v>
      </c>
      <c r="D119" s="76">
        <f>D120</f>
        <v>0</v>
      </c>
      <c r="E119" s="154"/>
    </row>
    <row r="120" spans="1:5" ht="15" customHeight="1" hidden="1" outlineLevel="1">
      <c r="A120" s="50" t="s">
        <v>129</v>
      </c>
      <c r="B120" s="10" t="s">
        <v>553</v>
      </c>
      <c r="C120" s="10" t="s">
        <v>546</v>
      </c>
      <c r="D120" s="62"/>
      <c r="E120" s="154"/>
    </row>
    <row r="121" spans="1:5" ht="15" customHeight="1" hidden="1" outlineLevel="1">
      <c r="A121" s="24" t="s">
        <v>528</v>
      </c>
      <c r="B121" s="17" t="s">
        <v>553</v>
      </c>
      <c r="C121" s="17" t="s">
        <v>546</v>
      </c>
      <c r="D121" s="76">
        <f>D122+D124</f>
        <v>0</v>
      </c>
      <c r="E121" s="154"/>
    </row>
    <row r="122" spans="1:5" ht="15" customHeight="1" hidden="1" outlineLevel="1">
      <c r="A122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22" s="17" t="s">
        <v>553</v>
      </c>
      <c r="C122" s="17" t="s">
        <v>546</v>
      </c>
      <c r="D122" s="76">
        <f>SUM(D123:D123)</f>
        <v>0</v>
      </c>
      <c r="E122" s="154"/>
    </row>
    <row r="123" spans="1:5" ht="15" customHeight="1" hidden="1" outlineLevel="1">
      <c r="A123" s="8" t="s">
        <v>529</v>
      </c>
      <c r="B123" s="13" t="s">
        <v>553</v>
      </c>
      <c r="C123" s="13" t="s">
        <v>546</v>
      </c>
      <c r="D123" s="78"/>
      <c r="E123" s="154"/>
    </row>
    <row r="124" spans="1:5" ht="15" customHeight="1" hidden="1" outlineLevel="1">
      <c r="A124" s="37" t="s">
        <v>509</v>
      </c>
      <c r="B124" s="72" t="s">
        <v>553</v>
      </c>
      <c r="C124" s="72" t="s">
        <v>546</v>
      </c>
      <c r="D124" s="79">
        <f>D125</f>
        <v>0</v>
      </c>
      <c r="E124" s="154"/>
    </row>
    <row r="125" spans="1:5" ht="15" customHeight="1" hidden="1" outlineLevel="1">
      <c r="A125" s="50" t="s">
        <v>133</v>
      </c>
      <c r="B125" s="51" t="s">
        <v>553</v>
      </c>
      <c r="C125" s="51" t="s">
        <v>546</v>
      </c>
      <c r="D125" s="78">
        <v>0</v>
      </c>
      <c r="E125" s="154"/>
    </row>
    <row r="126" spans="1:5" ht="15" customHeight="1" hidden="1" outlineLevel="1">
      <c r="A126" s="25" t="str">
        <f>'[1]прил.3'!A119</f>
        <v>Региональные целевые программы</v>
      </c>
      <c r="B126" s="17" t="s">
        <v>553</v>
      </c>
      <c r="C126" s="17" t="s">
        <v>546</v>
      </c>
      <c r="D126" s="76">
        <f>D127</f>
        <v>7476.4</v>
      </c>
      <c r="E126" s="154"/>
    </row>
    <row r="127" spans="1:5" ht="15" customHeight="1" hidden="1" outlineLevel="1">
      <c r="A127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27" s="17" t="s">
        <v>553</v>
      </c>
      <c r="C127" s="17" t="s">
        <v>546</v>
      </c>
      <c r="D127" s="76">
        <f>D131+D128</f>
        <v>7476.4</v>
      </c>
      <c r="E127" s="154"/>
    </row>
    <row r="128" spans="1:5" ht="15" customHeight="1" hidden="1" outlineLevel="1">
      <c r="A128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8" s="124" t="str">
        <f>'[1]прил.3'!B121</f>
        <v>05</v>
      </c>
      <c r="C128" s="124" t="str">
        <f>'[1]прил.3'!C121</f>
        <v>02</v>
      </c>
      <c r="D128" s="76">
        <f>D129</f>
        <v>7476.4</v>
      </c>
      <c r="E128" s="154"/>
    </row>
    <row r="129" spans="1:5" ht="15" customHeight="1" hidden="1" outlineLevel="1">
      <c r="A129" s="4" t="str">
        <f>'[1]прил.3'!A122</f>
        <v>Подготовка к зимнему периоду объектов жилищно-коммунального комплекса</v>
      </c>
      <c r="B129" s="125" t="str">
        <f>'[1]прил.3'!B122</f>
        <v>05</v>
      </c>
      <c r="C129" s="125" t="str">
        <f>'[1]прил.3'!C122</f>
        <v>02</v>
      </c>
      <c r="D129" s="62">
        <v>7476.4</v>
      </c>
      <c r="E129" s="154"/>
    </row>
    <row r="130" spans="1:5" s="23" customFormat="1" ht="0.75" customHeight="1" hidden="1">
      <c r="A130" s="25" t="str">
        <f>'[1]прил.3'!A123</f>
        <v>Иные межбюджетные трансферты</v>
      </c>
      <c r="B130" s="17" t="s">
        <v>553</v>
      </c>
      <c r="C130" s="17" t="s">
        <v>546</v>
      </c>
      <c r="D130" s="76">
        <f>D131</f>
        <v>0</v>
      </c>
      <c r="E130" s="156"/>
    </row>
    <row r="131" spans="1:5" ht="15.75" hidden="1">
      <c r="A131" s="4" t="str">
        <f>'[1]прил.3'!A124</f>
        <v>Газоснабжение</v>
      </c>
      <c r="B131" s="11" t="s">
        <v>553</v>
      </c>
      <c r="C131" s="11" t="s">
        <v>546</v>
      </c>
      <c r="D131" s="62"/>
      <c r="E131" s="154"/>
    </row>
    <row r="132" spans="1:5" ht="15.75" hidden="1">
      <c r="A132" s="25" t="str">
        <f>'[1]прил.3'!A125</f>
        <v>Целевые программы муниципальных образований</v>
      </c>
      <c r="B132" s="17" t="s">
        <v>553</v>
      </c>
      <c r="C132" s="17" t="s">
        <v>546</v>
      </c>
      <c r="D132" s="76">
        <f>D133</f>
        <v>0</v>
      </c>
      <c r="E132" s="154"/>
    </row>
    <row r="133" spans="1:5" ht="15" customHeight="1" hidden="1">
      <c r="A133" s="25" t="str">
        <f>'[1]прил.3'!A126</f>
        <v>Программа " Развитие и модернизация систем коммунальной инфрастурктуры Кондиснкого района" на 2011-2013 годы</v>
      </c>
      <c r="B133" s="17" t="s">
        <v>553</v>
      </c>
      <c r="C133" s="17" t="s">
        <v>546</v>
      </c>
      <c r="D133" s="76">
        <f>D135</f>
        <v>0</v>
      </c>
      <c r="E133" s="154"/>
    </row>
    <row r="134" spans="1:5" ht="15" customHeight="1" hidden="1" outlineLevel="1">
      <c r="A134" s="25" t="str">
        <f>'[1]прил.3'!A127</f>
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</c>
      <c r="B134" s="17" t="s">
        <v>553</v>
      </c>
      <c r="C134" s="17" t="s">
        <v>546</v>
      </c>
      <c r="D134" s="76">
        <f>D135</f>
        <v>0</v>
      </c>
      <c r="E134" s="154"/>
    </row>
    <row r="135" spans="1:5" ht="15" customHeight="1" hidden="1" outlineLevel="1">
      <c r="A135" s="4" t="str">
        <f>'[1]прил.3'!A128</f>
        <v>Иные межбюджетные трансферты</v>
      </c>
      <c r="B135" s="11" t="s">
        <v>553</v>
      </c>
      <c r="C135" s="11" t="s">
        <v>546</v>
      </c>
      <c r="D135" s="62"/>
      <c r="E135" s="154"/>
    </row>
    <row r="136" spans="1:5" ht="15" customHeight="1" outlineLevel="1">
      <c r="A136" s="26" t="s">
        <v>559</v>
      </c>
      <c r="B136" s="27" t="s">
        <v>553</v>
      </c>
      <c r="C136" s="27" t="s">
        <v>550</v>
      </c>
      <c r="D136" s="77">
        <f>D137+1046.8+2879.8+69.7-141.6-7.2-48+208.5</f>
        <v>4722.1</v>
      </c>
      <c r="E136" s="154"/>
    </row>
    <row r="137" spans="1:5" ht="15" customHeight="1" hidden="1" outlineLevel="1">
      <c r="A137" s="24" t="s">
        <v>530</v>
      </c>
      <c r="B137" s="17" t="s">
        <v>553</v>
      </c>
      <c r="C137" s="17" t="s">
        <v>550</v>
      </c>
      <c r="D137" s="76">
        <f>D138+D144+D146</f>
        <v>714.1</v>
      </c>
      <c r="E137" s="154"/>
    </row>
    <row r="138" spans="1:5" ht="15" customHeight="1" hidden="1">
      <c r="A138" s="24" t="s">
        <v>531</v>
      </c>
      <c r="B138" s="17" t="s">
        <v>553</v>
      </c>
      <c r="C138" s="17" t="s">
        <v>550</v>
      </c>
      <c r="D138" s="76">
        <f>D139</f>
        <v>364.1</v>
      </c>
      <c r="E138" s="154"/>
    </row>
    <row r="139" spans="1:4" ht="15" customHeight="1" hidden="1">
      <c r="A139" s="4" t="str">
        <f>'[1]прил.3'!A132</f>
        <v>Прочая закупка товаров, работ и услуг для государственных нужд</v>
      </c>
      <c r="B139" s="11" t="s">
        <v>553</v>
      </c>
      <c r="C139" s="11" t="s">
        <v>550</v>
      </c>
      <c r="D139" s="62">
        <f>500-135.9</f>
        <v>364.1</v>
      </c>
    </row>
    <row r="140" spans="1:4" ht="31.5" hidden="1">
      <c r="A140" s="25" t="s">
        <v>532</v>
      </c>
      <c r="B140" s="17" t="s">
        <v>553</v>
      </c>
      <c r="C140" s="17" t="s">
        <v>550</v>
      </c>
      <c r="D140" s="76">
        <f>D141</f>
        <v>0</v>
      </c>
    </row>
    <row r="141" spans="1:4" ht="15" customHeight="1" hidden="1">
      <c r="A141" s="4" t="str">
        <f>'[1]прил.3'!A134</f>
        <v>Прочая закупка товаров, работ и услуг для государственных нужд</v>
      </c>
      <c r="B141" s="11" t="s">
        <v>553</v>
      </c>
      <c r="C141" s="11" t="s">
        <v>550</v>
      </c>
      <c r="D141" s="62"/>
    </row>
    <row r="142" spans="1:4" ht="15" customHeight="1" hidden="1" outlineLevel="1">
      <c r="A142" s="24" t="s">
        <v>533</v>
      </c>
      <c r="B142" s="17" t="s">
        <v>553</v>
      </c>
      <c r="C142" s="17" t="s">
        <v>550</v>
      </c>
      <c r="D142" s="76">
        <f>D143</f>
        <v>0</v>
      </c>
    </row>
    <row r="143" spans="1:4" ht="15" customHeight="1" hidden="1" outlineLevel="1">
      <c r="A143" s="4" t="str">
        <f>'[1]прил.3'!A136</f>
        <v>Прочая закупка товаров, работ и услуг для государственных нужд</v>
      </c>
      <c r="B143" s="11" t="s">
        <v>553</v>
      </c>
      <c r="C143" s="11" t="s">
        <v>550</v>
      </c>
      <c r="D143" s="62">
        <v>0</v>
      </c>
    </row>
    <row r="144" spans="1:4" ht="15" customHeight="1" hidden="1" outlineLevel="1">
      <c r="A144" s="24" t="s">
        <v>534</v>
      </c>
      <c r="B144" s="17" t="s">
        <v>553</v>
      </c>
      <c r="C144" s="17" t="s">
        <v>550</v>
      </c>
      <c r="D144" s="76">
        <f>D145</f>
        <v>50</v>
      </c>
    </row>
    <row r="145" spans="1:4" ht="15" customHeight="1" hidden="1" outlineLevel="1">
      <c r="A145" s="4" t="str">
        <f>'[1]прил.3'!A138</f>
        <v>Прочая закупка товаров, работ и услуг для государственных нужд</v>
      </c>
      <c r="B145" s="11" t="s">
        <v>553</v>
      </c>
      <c r="C145" s="11" t="s">
        <v>550</v>
      </c>
      <c r="D145" s="62">
        <v>50</v>
      </c>
    </row>
    <row r="146" spans="1:4" s="23" customFormat="1" ht="15" customHeight="1" hidden="1">
      <c r="A146" s="24" t="s">
        <v>535</v>
      </c>
      <c r="B146" s="17" t="s">
        <v>553</v>
      </c>
      <c r="C146" s="17" t="s">
        <v>550</v>
      </c>
      <c r="D146" s="76">
        <f>D147</f>
        <v>300</v>
      </c>
    </row>
    <row r="147" spans="1:4" s="29" customFormat="1" ht="15" customHeight="1" hidden="1">
      <c r="A147" s="4" t="str">
        <f>'[1]прил.3'!A140</f>
        <v>Прочая закупка товаров, работ и услуг для государственных нужд</v>
      </c>
      <c r="B147" s="11" t="s">
        <v>553</v>
      </c>
      <c r="C147" s="11" t="s">
        <v>550</v>
      </c>
      <c r="D147" s="62">
        <v>300</v>
      </c>
    </row>
    <row r="148" spans="1:4" ht="0.75" customHeight="1">
      <c r="A148" s="33" t="s">
        <v>567</v>
      </c>
      <c r="B148" s="27" t="s">
        <v>553</v>
      </c>
      <c r="C148" s="27" t="s">
        <v>553</v>
      </c>
      <c r="D148" s="77">
        <f>D150</f>
        <v>375</v>
      </c>
    </row>
    <row r="149" spans="1:4" ht="15.75" customHeight="1">
      <c r="A149" s="180" t="s">
        <v>373</v>
      </c>
      <c r="B149" s="181" t="s">
        <v>553</v>
      </c>
      <c r="C149" s="181" t="s">
        <v>553</v>
      </c>
      <c r="D149" s="77">
        <f>D150</f>
        <v>375</v>
      </c>
    </row>
    <row r="150" spans="1:6" ht="63" hidden="1">
      <c r="A150" s="25" t="s">
        <v>577</v>
      </c>
      <c r="B150" s="17" t="s">
        <v>553</v>
      </c>
      <c r="C150" s="17" t="s">
        <v>553</v>
      </c>
      <c r="D150" s="76">
        <f>D151+D152+D153</f>
        <v>375</v>
      </c>
      <c r="F150" s="150"/>
    </row>
    <row r="151" spans="1:4" ht="15.75" hidden="1">
      <c r="A151" s="4" t="s">
        <v>498</v>
      </c>
      <c r="B151" s="11" t="s">
        <v>553</v>
      </c>
      <c r="C151" s="11" t="s">
        <v>553</v>
      </c>
      <c r="D151" s="62">
        <v>375</v>
      </c>
    </row>
    <row r="152" spans="1:4" ht="15.75" hidden="1">
      <c r="A152" s="4" t="s">
        <v>498</v>
      </c>
      <c r="B152" s="11" t="s">
        <v>553</v>
      </c>
      <c r="C152" s="11" t="s">
        <v>553</v>
      </c>
      <c r="D152" s="62">
        <v>0</v>
      </c>
    </row>
    <row r="153" spans="1:4" ht="15.75" hidden="1">
      <c r="A153" s="4" t="s">
        <v>498</v>
      </c>
      <c r="B153" s="11" t="s">
        <v>553</v>
      </c>
      <c r="C153" s="11" t="s">
        <v>553</v>
      </c>
      <c r="D153" s="62">
        <v>0</v>
      </c>
    </row>
    <row r="154" spans="1:4" ht="15.75">
      <c r="A154" s="20" t="s">
        <v>536</v>
      </c>
      <c r="B154" s="21" t="s">
        <v>549</v>
      </c>
      <c r="C154" s="21"/>
      <c r="D154" s="75">
        <f>D155</f>
        <v>297</v>
      </c>
    </row>
    <row r="155" spans="1:4" ht="15.75">
      <c r="A155" s="26" t="s">
        <v>537</v>
      </c>
      <c r="B155" s="27" t="s">
        <v>549</v>
      </c>
      <c r="C155" s="27" t="s">
        <v>549</v>
      </c>
      <c r="D155" s="77">
        <f>D156</f>
        <v>297</v>
      </c>
    </row>
    <row r="156" spans="1:4" ht="15.75" hidden="1">
      <c r="A156" s="25" t="s">
        <v>538</v>
      </c>
      <c r="B156" s="17" t="s">
        <v>549</v>
      </c>
      <c r="C156" s="17" t="s">
        <v>549</v>
      </c>
      <c r="D156" s="76">
        <f>D157</f>
        <v>297</v>
      </c>
    </row>
    <row r="157" spans="1:4" ht="47.25" hidden="1">
      <c r="A157" s="25" t="s">
        <v>565</v>
      </c>
      <c r="B157" s="17" t="s">
        <v>549</v>
      </c>
      <c r="C157" s="17" t="s">
        <v>549</v>
      </c>
      <c r="D157" s="76">
        <f>SUM(D158:D162)</f>
        <v>297</v>
      </c>
    </row>
    <row r="158" spans="1:4" s="29" customFormat="1" ht="15.75" hidden="1">
      <c r="A158" s="4" t="str">
        <f>'[1]прил.3'!A149</f>
        <v>Фонд оплаты труда и страховые взносы</v>
      </c>
      <c r="B158" s="11" t="s">
        <v>549</v>
      </c>
      <c r="C158" s="11" t="s">
        <v>549</v>
      </c>
      <c r="D158" s="62">
        <v>297</v>
      </c>
    </row>
    <row r="159" spans="1:4" ht="15" customHeight="1" hidden="1">
      <c r="A159" s="4" t="str">
        <f>'[1]прил.3'!A150</f>
        <v>Иные выплаты персоналу, за исключением фонда оплаты труда</v>
      </c>
      <c r="B159" s="11" t="s">
        <v>549</v>
      </c>
      <c r="C159" s="11" t="s">
        <v>549</v>
      </c>
      <c r="D159" s="62">
        <v>0</v>
      </c>
    </row>
    <row r="160" spans="1:4" ht="15.75" hidden="1">
      <c r="A160" s="4" t="str">
        <f>'[1]прил.3'!A151</f>
        <v>Закупка товаров, работ, услуг в сфере информационно-коммуникационных технологий</v>
      </c>
      <c r="B160" s="11" t="s">
        <v>549</v>
      </c>
      <c r="C160" s="11" t="s">
        <v>549</v>
      </c>
      <c r="D160" s="62">
        <v>0</v>
      </c>
    </row>
    <row r="161" spans="1:4" ht="15.75" hidden="1">
      <c r="A161" s="4" t="str">
        <f>'[1]прил.3'!A152</f>
        <v>Прочая закупка товаров, работ и услуг для государственных нужд</v>
      </c>
      <c r="B161" s="11" t="s">
        <v>549</v>
      </c>
      <c r="C161" s="11" t="s">
        <v>549</v>
      </c>
      <c r="D161" s="62">
        <v>0</v>
      </c>
    </row>
    <row r="162" spans="1:4" ht="15.75" hidden="1">
      <c r="A162" s="4" t="str">
        <f>'[1]прил.3'!A153</f>
        <v>Уплата прочих налогов, сборов и иных обязательных платежей</v>
      </c>
      <c r="B162" s="11" t="s">
        <v>549</v>
      </c>
      <c r="C162" s="11" t="s">
        <v>549</v>
      </c>
      <c r="D162" s="62">
        <v>0</v>
      </c>
    </row>
    <row r="163" spans="1:4" ht="15.75">
      <c r="A163" s="31" t="s">
        <v>242</v>
      </c>
      <c r="B163" s="21" t="s">
        <v>560</v>
      </c>
      <c r="C163" s="21"/>
      <c r="D163" s="75">
        <f>D164+D172</f>
        <v>21290.899999999998</v>
      </c>
    </row>
    <row r="164" spans="1:4" ht="16.5" customHeight="1">
      <c r="A164" s="26" t="s">
        <v>539</v>
      </c>
      <c r="B164" s="27" t="s">
        <v>560</v>
      </c>
      <c r="C164" s="27" t="s">
        <v>545</v>
      </c>
      <c r="D164" s="77">
        <f>D165+4+32+26.4-26.4+94.2+42.8-15.4+15.4-0.3+0.3-1.4+1.4+72</f>
        <v>21290.899999999998</v>
      </c>
    </row>
    <row r="165" spans="1:4" ht="15" customHeight="1" hidden="1">
      <c r="A165" s="25" t="s">
        <v>540</v>
      </c>
      <c r="B165" s="17" t="s">
        <v>560</v>
      </c>
      <c r="C165" s="17" t="s">
        <v>545</v>
      </c>
      <c r="D165" s="76">
        <f>D166</f>
        <v>21045.899999999998</v>
      </c>
    </row>
    <row r="166" spans="1:4" s="121" customFormat="1" ht="15" customHeight="1" hidden="1" outlineLevel="1">
      <c r="A166" s="25" t="s">
        <v>541</v>
      </c>
      <c r="B166" s="17" t="s">
        <v>560</v>
      </c>
      <c r="C166" s="17" t="s">
        <v>545</v>
      </c>
      <c r="D166" s="76">
        <f>SUM(D167:D171)+131+72</f>
        <v>21045.899999999998</v>
      </c>
    </row>
    <row r="167" spans="1:4" s="29" customFormat="1" ht="15" customHeight="1" hidden="1" outlineLevel="1">
      <c r="A167" s="4" t="str">
        <f>'[1]прил.3'!A158</f>
        <v>Фонд оплаты труда и страховые взносы</v>
      </c>
      <c r="B167" s="11" t="s">
        <v>560</v>
      </c>
      <c r="C167" s="11" t="s">
        <v>545</v>
      </c>
      <c r="D167" s="62">
        <v>19063.8</v>
      </c>
    </row>
    <row r="168" spans="1:4" ht="15" customHeight="1" hidden="1" outlineLevel="1">
      <c r="A168" s="4" t="str">
        <f>'[1]прил.3'!A159</f>
        <v>Иные выплаты персоналу, за исключением фонда оплаты труда</v>
      </c>
      <c r="B168" s="11" t="s">
        <v>560</v>
      </c>
      <c r="C168" s="11" t="s">
        <v>545</v>
      </c>
      <c r="D168" s="62">
        <v>0</v>
      </c>
    </row>
    <row r="169" spans="1:4" ht="15" customHeight="1" hidden="1" outlineLevel="1">
      <c r="A169" s="4" t="str">
        <f>'[1]прил.3'!A160</f>
        <v>Закупка товаров, работ, услуг в сфере информационно-коммуникационных технологий</v>
      </c>
      <c r="B169" s="11" t="s">
        <v>560</v>
      </c>
      <c r="C169" s="11" t="s">
        <v>545</v>
      </c>
      <c r="D169" s="62">
        <v>130</v>
      </c>
    </row>
    <row r="170" spans="1:4" ht="14.25" customHeight="1" hidden="1" outlineLevel="1">
      <c r="A170" s="4" t="str">
        <f>'[1]прил.3'!A161</f>
        <v>Прочая закупка товаров, работ и услуг для государственных нужд</v>
      </c>
      <c r="B170" s="11" t="s">
        <v>560</v>
      </c>
      <c r="C170" s="11" t="s">
        <v>545</v>
      </c>
      <c r="D170" s="161">
        <v>1349.1</v>
      </c>
    </row>
    <row r="171" spans="1:4" ht="20.25" customHeight="1" hidden="1">
      <c r="A171" s="4" t="str">
        <f>'[1]прил.3'!A162</f>
        <v>Уплата прочих налогов, сборов и иных обязательных платежей</v>
      </c>
      <c r="B171" s="11" t="s">
        <v>560</v>
      </c>
      <c r="C171" s="11" t="s">
        <v>545</v>
      </c>
      <c r="D171" s="62">
        <v>300</v>
      </c>
    </row>
    <row r="172" spans="1:4" ht="18.75" customHeight="1" hidden="1">
      <c r="A172" s="25" t="s">
        <v>298</v>
      </c>
      <c r="B172" s="17" t="s">
        <v>560</v>
      </c>
      <c r="C172" s="17" t="s">
        <v>547</v>
      </c>
      <c r="D172" s="169">
        <f>D173</f>
        <v>0</v>
      </c>
    </row>
    <row r="173" spans="1:4" ht="18.75" customHeight="1" hidden="1">
      <c r="A173" s="4" t="s">
        <v>208</v>
      </c>
      <c r="B173" s="11" t="s">
        <v>560</v>
      </c>
      <c r="C173" s="11" t="s">
        <v>547</v>
      </c>
      <c r="D173" s="62">
        <v>0</v>
      </c>
    </row>
    <row r="174" spans="1:4" s="29" customFormat="1" ht="15.75">
      <c r="A174" s="31" t="str">
        <f>'[1]прил.3'!A163</f>
        <v>Социальная политика</v>
      </c>
      <c r="B174" s="126" t="str">
        <f>'[1]прил.3'!B163</f>
        <v>10</v>
      </c>
      <c r="C174" s="126"/>
      <c r="D174" s="75">
        <f>D175</f>
        <v>288</v>
      </c>
    </row>
    <row r="175" spans="1:4" ht="15.75">
      <c r="A175" s="33" t="s">
        <v>374</v>
      </c>
      <c r="B175" s="127" t="str">
        <f>'[1]прил.3'!B164</f>
        <v>10</v>
      </c>
      <c r="C175" s="170" t="s">
        <v>545</v>
      </c>
      <c r="D175" s="77">
        <f>D176</f>
        <v>288</v>
      </c>
    </row>
    <row r="176" spans="1:4" ht="15.75" hidden="1">
      <c r="A176" s="25" t="str">
        <f>'[1]прил.3'!A165</f>
        <v>Реализация государственных функций в области социальной политики</v>
      </c>
      <c r="B176" s="124" t="str">
        <f>'[1]прил.3'!B165</f>
        <v>10</v>
      </c>
      <c r="C176" s="171" t="s">
        <v>545</v>
      </c>
      <c r="D176" s="76">
        <f>D177</f>
        <v>288</v>
      </c>
    </row>
    <row r="177" spans="1:4" ht="15.75" hidden="1">
      <c r="A177" s="25" t="str">
        <f>'[1]прил.3'!A166</f>
        <v>Мероприятия в области социальной политики</v>
      </c>
      <c r="B177" s="124" t="str">
        <f>'[1]прил.3'!B166</f>
        <v>10</v>
      </c>
      <c r="C177" s="171" t="s">
        <v>545</v>
      </c>
      <c r="D177" s="76">
        <f>D178</f>
        <v>288</v>
      </c>
    </row>
    <row r="178" spans="1:4" ht="31.5" hidden="1">
      <c r="A178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78" s="125" t="str">
        <f>'[1]прил.3'!B167</f>
        <v>10</v>
      </c>
      <c r="C178" s="149" t="s">
        <v>545</v>
      </c>
      <c r="D178" s="62">
        <v>288</v>
      </c>
    </row>
    <row r="179" spans="1:4" ht="15.75">
      <c r="A179" s="20" t="s">
        <v>542</v>
      </c>
      <c r="B179" s="21" t="s">
        <v>576</v>
      </c>
      <c r="C179" s="21"/>
      <c r="D179" s="75">
        <f>D180</f>
        <v>5</v>
      </c>
    </row>
    <row r="180" spans="1:4" ht="15.75">
      <c r="A180" s="33" t="s">
        <v>9</v>
      </c>
      <c r="B180" s="27" t="s">
        <v>576</v>
      </c>
      <c r="C180" s="27" t="s">
        <v>545</v>
      </c>
      <c r="D180" s="77">
        <f>D181</f>
        <v>5</v>
      </c>
    </row>
    <row r="181" spans="1:4" ht="15.75" hidden="1">
      <c r="A181" s="25" t="s">
        <v>543</v>
      </c>
      <c r="B181" s="17" t="s">
        <v>576</v>
      </c>
      <c r="C181" s="17" t="s">
        <v>545</v>
      </c>
      <c r="D181" s="76">
        <f>D182</f>
        <v>5</v>
      </c>
    </row>
    <row r="182" spans="1:4" ht="15" customHeight="1" hidden="1">
      <c r="A182" s="25" t="s">
        <v>544</v>
      </c>
      <c r="B182" s="17" t="s">
        <v>576</v>
      </c>
      <c r="C182" s="17" t="s">
        <v>545</v>
      </c>
      <c r="D182" s="76">
        <f>D183</f>
        <v>5</v>
      </c>
    </row>
    <row r="183" spans="1:4" ht="15" customHeight="1" hidden="1">
      <c r="A183" s="4" t="str">
        <f>'[1]прил.3'!A172</f>
        <v>Прочая закупка товаров, работ и услуг для государственных нужд</v>
      </c>
      <c r="B183" s="11" t="s">
        <v>576</v>
      </c>
      <c r="C183" s="11" t="s">
        <v>545</v>
      </c>
      <c r="D183" s="62">
        <v>5</v>
      </c>
    </row>
    <row r="184" spans="1:4" ht="15" customHeight="1">
      <c r="A184" s="20" t="s">
        <v>582</v>
      </c>
      <c r="B184" s="21" t="s">
        <v>581</v>
      </c>
      <c r="C184" s="21"/>
      <c r="D184" s="75">
        <f>D185</f>
        <v>90.3</v>
      </c>
    </row>
    <row r="185" spans="1:4" ht="15" customHeight="1">
      <c r="A185" s="33" t="s">
        <v>583</v>
      </c>
      <c r="B185" s="27" t="s">
        <v>581</v>
      </c>
      <c r="C185" s="27" t="s">
        <v>547</v>
      </c>
      <c r="D185" s="77">
        <f>D186+40.3</f>
        <v>90.3</v>
      </c>
    </row>
    <row r="186" spans="1:4" ht="15" customHeight="1" hidden="1">
      <c r="A186" s="37" t="s">
        <v>582</v>
      </c>
      <c r="B186" s="15" t="s">
        <v>581</v>
      </c>
      <c r="C186" s="15" t="s">
        <v>547</v>
      </c>
      <c r="D186" s="76">
        <f>D187</f>
        <v>50</v>
      </c>
    </row>
    <row r="187" spans="1:4" ht="15" customHeight="1" hidden="1">
      <c r="A187" s="37" t="s">
        <v>137</v>
      </c>
      <c r="B187" s="15" t="s">
        <v>581</v>
      </c>
      <c r="C187" s="15" t="s">
        <v>547</v>
      </c>
      <c r="D187" s="76">
        <f>D188</f>
        <v>50</v>
      </c>
    </row>
    <row r="188" spans="1:4" ht="15" customHeight="1" hidden="1">
      <c r="A188" s="7" t="str">
        <f>'[1]прил.3'!A177</f>
        <v>Прочая закупка товаров, работ и услуг для государственных нужд</v>
      </c>
      <c r="B188" s="10" t="s">
        <v>581</v>
      </c>
      <c r="C188" s="10" t="s">
        <v>547</v>
      </c>
      <c r="D188" s="80">
        <v>50</v>
      </c>
    </row>
    <row r="189" spans="1:4" ht="0.75" customHeight="1" hidden="1">
      <c r="A189" s="31" t="s">
        <v>10</v>
      </c>
      <c r="B189" s="21" t="s">
        <v>8</v>
      </c>
      <c r="C189" s="21"/>
      <c r="D189" s="81">
        <f>D190</f>
        <v>0</v>
      </c>
    </row>
    <row r="190" spans="1:4" ht="15.75" hidden="1">
      <c r="A190" s="33" t="s">
        <v>11</v>
      </c>
      <c r="B190" s="27" t="s">
        <v>8</v>
      </c>
      <c r="C190" s="27" t="s">
        <v>545</v>
      </c>
      <c r="D190" s="76">
        <f>D192</f>
        <v>0</v>
      </c>
    </row>
    <row r="191" spans="1:4" ht="15.75" hidden="1">
      <c r="A191" s="25" t="s">
        <v>14</v>
      </c>
      <c r="B191" s="17" t="s">
        <v>8</v>
      </c>
      <c r="C191" s="17" t="s">
        <v>545</v>
      </c>
      <c r="D191" s="76">
        <f>D192</f>
        <v>0</v>
      </c>
    </row>
    <row r="192" spans="1:4" ht="15.75" hidden="1">
      <c r="A192" s="25" t="s">
        <v>12</v>
      </c>
      <c r="B192" s="17" t="s">
        <v>8</v>
      </c>
      <c r="C192" s="17" t="s">
        <v>545</v>
      </c>
      <c r="D192" s="76">
        <f>D193</f>
        <v>0</v>
      </c>
    </row>
    <row r="193" spans="1:4" ht="15.75" hidden="1">
      <c r="A193" s="25" t="s">
        <v>13</v>
      </c>
      <c r="B193" s="17" t="s">
        <v>8</v>
      </c>
      <c r="C193" s="17" t="s">
        <v>545</v>
      </c>
      <c r="D193" s="76">
        <f>D194</f>
        <v>0</v>
      </c>
    </row>
    <row r="194" spans="1:4" ht="15.75" hidden="1">
      <c r="A194" s="4" t="str">
        <f>'[1]прил.3'!A183</f>
        <v>Обслуживание государственного долга</v>
      </c>
      <c r="B194" s="11" t="s">
        <v>8</v>
      </c>
      <c r="C194" s="11" t="s">
        <v>545</v>
      </c>
      <c r="D194" s="62">
        <v>0</v>
      </c>
    </row>
  </sheetData>
  <sheetProtection/>
  <mergeCells count="2">
    <mergeCell ref="A5:D8"/>
    <mergeCell ref="B3:D3"/>
  </mergeCells>
  <printOptions/>
  <pageMargins left="0.76" right="0.27" top="0.48" bottom="0.51" header="0.5" footer="0.5"/>
  <pageSetup fitToHeight="3" fitToWidth="1" horizontalDpi="600" verticalDpi="600" orientation="portrait" paperSize="9" scale="77" r:id="rId1"/>
  <rowBreaks count="2" manualBreakCount="2">
    <brk id="39" max="25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view="pageBreakPreview" zoomScale="75" zoomScaleSheetLayoutView="75" zoomScalePageLayoutView="0" workbookViewId="0" topLeftCell="A1">
      <selection activeCell="D164" sqref="D164"/>
    </sheetView>
  </sheetViews>
  <sheetFormatPr defaultColWidth="9.140625" defaultRowHeight="12.75" outlineLevelRow="1"/>
  <cols>
    <col min="1" max="1" width="93.00390625" style="1" customWidth="1"/>
    <col min="2" max="2" width="8.28125" style="1" customWidth="1"/>
    <col min="3" max="3" width="5.7109375" style="1" customWidth="1"/>
    <col min="4" max="4" width="11.57421875" style="70" customWidth="1"/>
    <col min="5" max="5" width="11.8515625" style="1" customWidth="1"/>
    <col min="6" max="16384" width="9.140625" style="1" customWidth="1"/>
  </cols>
  <sheetData>
    <row r="1" spans="1:3" ht="15.75">
      <c r="A1" s="2"/>
      <c r="B1" s="2" t="s">
        <v>173</v>
      </c>
      <c r="C1" s="2"/>
    </row>
    <row r="2" spans="1:3" ht="15.75">
      <c r="A2" s="2"/>
      <c r="B2" s="2" t="s">
        <v>499</v>
      </c>
      <c r="C2" s="2"/>
    </row>
    <row r="3" spans="1:4" ht="15.75">
      <c r="A3" s="2"/>
      <c r="B3" s="349" t="s">
        <v>491</v>
      </c>
      <c r="C3" s="349"/>
      <c r="D3" s="349"/>
    </row>
    <row r="4" spans="1:4" ht="15.75">
      <c r="A4" s="2"/>
      <c r="B4" s="2"/>
      <c r="C4" s="2"/>
      <c r="D4" s="73"/>
    </row>
    <row r="5" spans="1:4" ht="12.75" customHeight="1">
      <c r="A5" s="346" t="s">
        <v>370</v>
      </c>
      <c r="B5" s="346"/>
      <c r="C5" s="346"/>
      <c r="D5" s="346"/>
    </row>
    <row r="6" spans="1:4" ht="12.75" customHeight="1">
      <c r="A6" s="346"/>
      <c r="B6" s="346"/>
      <c r="C6" s="346"/>
      <c r="D6" s="346"/>
    </row>
    <row r="7" spans="1:4" ht="12.75" customHeight="1">
      <c r="A7" s="346"/>
      <c r="B7" s="346"/>
      <c r="C7" s="346"/>
      <c r="D7" s="346"/>
    </row>
    <row r="8" spans="1:4" ht="12.75">
      <c r="A8" s="347"/>
      <c r="B8" s="347"/>
      <c r="C8" s="347"/>
      <c r="D8" s="347"/>
    </row>
    <row r="9" spans="1:4" ht="12.75">
      <c r="A9" s="35"/>
      <c r="B9" s="35"/>
      <c r="C9" s="35"/>
      <c r="D9" s="35" t="s">
        <v>566</v>
      </c>
    </row>
    <row r="10" spans="1:5" ht="15.75">
      <c r="A10" s="5" t="s">
        <v>500</v>
      </c>
      <c r="B10" s="5" t="s">
        <v>501</v>
      </c>
      <c r="C10" s="5" t="s">
        <v>502</v>
      </c>
      <c r="D10" s="5" t="s">
        <v>281</v>
      </c>
      <c r="E10" s="5" t="s">
        <v>303</v>
      </c>
    </row>
    <row r="11" spans="1:5" ht="12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7" ht="15.75">
      <c r="A12" s="18" t="s">
        <v>271</v>
      </c>
      <c r="B12" s="108"/>
      <c r="C12" s="108"/>
      <c r="D12" s="74">
        <f>D13+D95+D144+D155+D169+D43+D179+D174+D66+D50+D164+D153</f>
        <v>52022.7</v>
      </c>
      <c r="E12" s="74">
        <f>E13+E95+E144+E155+E169+E43+E179+E174+E66+E50+E164+E153</f>
        <v>62350.6</v>
      </c>
      <c r="F12" s="1">
        <v>76878.9</v>
      </c>
      <c r="G12" s="1">
        <v>62350.6</v>
      </c>
    </row>
    <row r="13" spans="1:7" ht="15.75">
      <c r="A13" s="19" t="s">
        <v>505</v>
      </c>
      <c r="B13" s="21" t="s">
        <v>545</v>
      </c>
      <c r="C13" s="21"/>
      <c r="D13" s="75">
        <f>D14+D18+D30+D34</f>
        <v>15025.900000000001</v>
      </c>
      <c r="E13" s="75">
        <f>E14+E18+E30+E34</f>
        <v>15331.800000000001</v>
      </c>
      <c r="F13" s="150">
        <f>D12-F12</f>
        <v>-24856.199999999997</v>
      </c>
      <c r="G13" s="150">
        <f>E12-G12</f>
        <v>0</v>
      </c>
    </row>
    <row r="14" spans="1:6" s="29" customFormat="1" ht="31.5">
      <c r="A14" s="30" t="s">
        <v>506</v>
      </c>
      <c r="B14" s="36" t="s">
        <v>545</v>
      </c>
      <c r="C14" s="36" t="s">
        <v>546</v>
      </c>
      <c r="D14" s="54">
        <f aca="true" t="shared" si="0" ref="D14:E16">D15</f>
        <v>2110.6</v>
      </c>
      <c r="E14" s="54">
        <f t="shared" si="0"/>
        <v>2110.6</v>
      </c>
      <c r="F14" s="151"/>
    </row>
    <row r="15" spans="1:5" ht="31.5" hidden="1">
      <c r="A15" s="14" t="s">
        <v>507</v>
      </c>
      <c r="B15" s="15" t="s">
        <v>545</v>
      </c>
      <c r="C15" s="15" t="s">
        <v>546</v>
      </c>
      <c r="D15" s="55">
        <f t="shared" si="0"/>
        <v>2110.6</v>
      </c>
      <c r="E15" s="55">
        <f t="shared" si="0"/>
        <v>2110.6</v>
      </c>
    </row>
    <row r="16" spans="1:5" ht="15.75" hidden="1">
      <c r="A16" s="16" t="s">
        <v>508</v>
      </c>
      <c r="B16" s="15" t="s">
        <v>545</v>
      </c>
      <c r="C16" s="15" t="s">
        <v>546</v>
      </c>
      <c r="D16" s="76">
        <f t="shared" si="0"/>
        <v>2110.6</v>
      </c>
      <c r="E16" s="76">
        <f t="shared" si="0"/>
        <v>2110.6</v>
      </c>
    </row>
    <row r="17" spans="1:5" ht="15.75" hidden="1">
      <c r="A17" s="7" t="s">
        <v>509</v>
      </c>
      <c r="B17" s="10" t="s">
        <v>545</v>
      </c>
      <c r="C17" s="10" t="s">
        <v>546</v>
      </c>
      <c r="D17" s="56">
        <v>2110.6</v>
      </c>
      <c r="E17" s="56">
        <v>2110.6</v>
      </c>
    </row>
    <row r="18" spans="1:5" s="29" customFormat="1" ht="47.25">
      <c r="A18" s="30" t="s">
        <v>510</v>
      </c>
      <c r="B18" s="36" t="s">
        <v>545</v>
      </c>
      <c r="C18" s="36" t="s">
        <v>547</v>
      </c>
      <c r="D18" s="54">
        <f>D19+D26</f>
        <v>11009.1</v>
      </c>
      <c r="E18" s="54">
        <f>E19+E26</f>
        <v>11009.1</v>
      </c>
    </row>
    <row r="19" spans="1:5" ht="31.5" hidden="1">
      <c r="A19" s="7" t="s">
        <v>507</v>
      </c>
      <c r="B19" s="15" t="s">
        <v>545</v>
      </c>
      <c r="C19" s="15" t="s">
        <v>547</v>
      </c>
      <c r="D19" s="55">
        <f>D20</f>
        <v>11009.1</v>
      </c>
      <c r="E19" s="55">
        <f>E20</f>
        <v>11009.1</v>
      </c>
    </row>
    <row r="20" spans="1:5" ht="15.75" hidden="1">
      <c r="A20" s="16" t="s">
        <v>511</v>
      </c>
      <c r="B20" s="15" t="s">
        <v>545</v>
      </c>
      <c r="C20" s="15" t="s">
        <v>547</v>
      </c>
      <c r="D20" s="55">
        <f>SUM(D21:D25)</f>
        <v>11009.1</v>
      </c>
      <c r="E20" s="55">
        <f>SUM(E21:E25)</f>
        <v>11009.1</v>
      </c>
    </row>
    <row r="21" spans="1:5" ht="15.75" hidden="1">
      <c r="A21" s="7" t="s">
        <v>509</v>
      </c>
      <c r="B21" s="10" t="s">
        <v>545</v>
      </c>
      <c r="C21" s="10" t="s">
        <v>547</v>
      </c>
      <c r="D21" s="56">
        <v>10830.9</v>
      </c>
      <c r="E21" s="160">
        <v>10830.9</v>
      </c>
    </row>
    <row r="22" spans="1:5" s="23" customFormat="1" ht="15.75" hidden="1">
      <c r="A22" s="12" t="s">
        <v>195</v>
      </c>
      <c r="B22" s="10" t="s">
        <v>545</v>
      </c>
      <c r="C22" s="10" t="s">
        <v>547</v>
      </c>
      <c r="D22" s="56">
        <v>178.2</v>
      </c>
      <c r="E22" s="56">
        <v>178.2</v>
      </c>
    </row>
    <row r="23" spans="1:5" s="23" customFormat="1" ht="15.75" hidden="1" outlineLevel="1">
      <c r="A23" s="12" t="s">
        <v>203</v>
      </c>
      <c r="B23" s="10" t="s">
        <v>545</v>
      </c>
      <c r="C23" s="10" t="s">
        <v>547</v>
      </c>
      <c r="D23" s="56">
        <f>65.1-65.1</f>
        <v>0</v>
      </c>
      <c r="E23" s="56">
        <f>65.1-65.1</f>
        <v>0</v>
      </c>
    </row>
    <row r="24" spans="1:5" ht="15.75" hidden="1" outlineLevel="1">
      <c r="A24" s="12" t="s">
        <v>208</v>
      </c>
      <c r="B24" s="10" t="s">
        <v>545</v>
      </c>
      <c r="C24" s="10" t="s">
        <v>547</v>
      </c>
      <c r="D24" s="62">
        <f>607.8-23.6-0.5-10-573.7</f>
        <v>0</v>
      </c>
      <c r="E24" s="62">
        <f>607.8-23.6-0.5-10-573.7</f>
        <v>0</v>
      </c>
    </row>
    <row r="25" spans="1:5" ht="15.75" hidden="1" outlineLevel="1">
      <c r="A25" s="12" t="s">
        <v>199</v>
      </c>
      <c r="B25" s="10" t="s">
        <v>545</v>
      </c>
      <c r="C25" s="10" t="s">
        <v>547</v>
      </c>
      <c r="D25" s="56">
        <f>22-22</f>
        <v>0</v>
      </c>
      <c r="E25" s="56">
        <f>22-22</f>
        <v>0</v>
      </c>
    </row>
    <row r="26" spans="1:5" s="29" customFormat="1" ht="31.5" hidden="1" collapsed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545</v>
      </c>
      <c r="C26" s="36" t="s">
        <v>547</v>
      </c>
      <c r="D26" s="54">
        <f>D29</f>
        <v>0</v>
      </c>
      <c r="E26" s="54">
        <f>E29</f>
        <v>0</v>
      </c>
    </row>
    <row r="27" spans="1:5" s="29" customFormat="1" ht="15.75" hidden="1">
      <c r="A27" s="46" t="str">
        <f>'[1]прил.3'!A28</f>
        <v>Межбюджетные трансферты</v>
      </c>
      <c r="B27" s="36" t="s">
        <v>545</v>
      </c>
      <c r="C27" s="36" t="s">
        <v>547</v>
      </c>
      <c r="D27" s="54">
        <f>D29</f>
        <v>0</v>
      </c>
      <c r="E27" s="54">
        <f>E29</f>
        <v>0</v>
      </c>
    </row>
    <row r="28" spans="1:5" s="29" customFormat="1" ht="63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545</v>
      </c>
      <c r="C28" s="36" t="s">
        <v>547</v>
      </c>
      <c r="D28" s="54">
        <f>D29</f>
        <v>0</v>
      </c>
      <c r="E28" s="54">
        <f>E29</f>
        <v>0</v>
      </c>
    </row>
    <row r="29" spans="1:5" ht="0.75" customHeight="1" hidden="1">
      <c r="A29" s="12" t="str">
        <f>'[1]прил.3'!A30</f>
        <v>Иные межбюджетные трансферты</v>
      </c>
      <c r="B29" s="10" t="s">
        <v>545</v>
      </c>
      <c r="C29" s="10" t="s">
        <v>547</v>
      </c>
      <c r="D29" s="56"/>
      <c r="E29" s="56"/>
    </row>
    <row r="30" spans="1:5" s="23" customFormat="1" ht="15.75">
      <c r="A30" s="28" t="s">
        <v>512</v>
      </c>
      <c r="B30" s="27" t="s">
        <v>545</v>
      </c>
      <c r="C30" s="27" t="s">
        <v>576</v>
      </c>
      <c r="D30" s="77">
        <f aca="true" t="shared" si="1" ref="D30:E32">D31</f>
        <v>100</v>
      </c>
      <c r="E30" s="77">
        <f t="shared" si="1"/>
        <v>100</v>
      </c>
    </row>
    <row r="31" spans="1:5" ht="15.75" hidden="1">
      <c r="A31" s="16" t="s">
        <v>512</v>
      </c>
      <c r="B31" s="17" t="s">
        <v>545</v>
      </c>
      <c r="C31" s="17" t="s">
        <v>576</v>
      </c>
      <c r="D31" s="76">
        <f t="shared" si="1"/>
        <v>100</v>
      </c>
      <c r="E31" s="76">
        <f t="shared" si="1"/>
        <v>100</v>
      </c>
    </row>
    <row r="32" spans="1:5" ht="15.75" hidden="1">
      <c r="A32" s="16" t="s">
        <v>513</v>
      </c>
      <c r="B32" s="17" t="s">
        <v>545</v>
      </c>
      <c r="C32" s="17" t="s">
        <v>576</v>
      </c>
      <c r="D32" s="76">
        <f t="shared" si="1"/>
        <v>100</v>
      </c>
      <c r="E32" s="76">
        <f t="shared" si="1"/>
        <v>100</v>
      </c>
    </row>
    <row r="33" spans="1:5" ht="15.75" hidden="1">
      <c r="A33" s="6" t="s">
        <v>514</v>
      </c>
      <c r="B33" s="11" t="s">
        <v>545</v>
      </c>
      <c r="C33" s="11" t="s">
        <v>576</v>
      </c>
      <c r="D33" s="62">
        <v>100</v>
      </c>
      <c r="E33" s="62">
        <v>100</v>
      </c>
    </row>
    <row r="34" spans="1:5" s="29" customFormat="1" ht="15.75">
      <c r="A34" s="28" t="s">
        <v>515</v>
      </c>
      <c r="B34" s="27" t="s">
        <v>545</v>
      </c>
      <c r="C34" s="27" t="s">
        <v>8</v>
      </c>
      <c r="D34" s="77">
        <f>D35+D41-60</f>
        <v>1806.2</v>
      </c>
      <c r="E34" s="77">
        <f>E35+E41</f>
        <v>2112.1</v>
      </c>
    </row>
    <row r="35" spans="1:5" ht="15.75" hidden="1">
      <c r="A35" s="14" t="s">
        <v>0</v>
      </c>
      <c r="B35" s="15" t="s">
        <v>545</v>
      </c>
      <c r="C35" s="15" t="s">
        <v>8</v>
      </c>
      <c r="D35" s="55">
        <f>D36</f>
        <v>967.6</v>
      </c>
      <c r="E35" s="55">
        <f>E36</f>
        <v>612.6</v>
      </c>
    </row>
    <row r="36" spans="1:5" ht="15.75" hidden="1">
      <c r="A36" s="14" t="s">
        <v>1</v>
      </c>
      <c r="B36" s="15" t="s">
        <v>545</v>
      </c>
      <c r="C36" s="15" t="s">
        <v>8</v>
      </c>
      <c r="D36" s="55">
        <f>D37</f>
        <v>967.6</v>
      </c>
      <c r="E36" s="55">
        <f>E37</f>
        <v>612.6</v>
      </c>
    </row>
    <row r="37" spans="1:5" ht="15.75" hidden="1">
      <c r="A37" s="14" t="s">
        <v>2</v>
      </c>
      <c r="B37" s="15" t="s">
        <v>545</v>
      </c>
      <c r="C37" s="15" t="s">
        <v>8</v>
      </c>
      <c r="D37" s="55">
        <f>SUM(D38:D40)</f>
        <v>967.6</v>
      </c>
      <c r="E37" s="55">
        <f>SUM(E38:E40)</f>
        <v>612.6</v>
      </c>
    </row>
    <row r="38" spans="1:5" ht="15.75" hidden="1">
      <c r="A38" s="12" t="s">
        <v>195</v>
      </c>
      <c r="B38" s="10" t="s">
        <v>545</v>
      </c>
      <c r="C38" s="10" t="s">
        <v>8</v>
      </c>
      <c r="D38" s="56">
        <v>150</v>
      </c>
      <c r="E38" s="56">
        <v>50</v>
      </c>
    </row>
    <row r="39" spans="1:5" ht="15.75" hidden="1" outlineLevel="1">
      <c r="A39" s="12" t="s">
        <v>208</v>
      </c>
      <c r="B39" s="10" t="s">
        <v>545</v>
      </c>
      <c r="C39" s="10" t="s">
        <v>8</v>
      </c>
      <c r="D39" s="62">
        <v>710</v>
      </c>
      <c r="E39" s="62">
        <v>455</v>
      </c>
    </row>
    <row r="40" spans="1:5" ht="15.75" hidden="1" outlineLevel="1">
      <c r="A40" s="12" t="s">
        <v>199</v>
      </c>
      <c r="B40" s="10" t="s">
        <v>545</v>
      </c>
      <c r="C40" s="10" t="s">
        <v>8</v>
      </c>
      <c r="D40" s="56">
        <v>107.6</v>
      </c>
      <c r="E40" s="56">
        <v>107.6</v>
      </c>
    </row>
    <row r="41" spans="1:5" ht="15.75" hidden="1" outlineLevel="1">
      <c r="A41" s="14" t="s">
        <v>269</v>
      </c>
      <c r="B41" s="15" t="s">
        <v>545</v>
      </c>
      <c r="C41" s="15" t="s">
        <v>8</v>
      </c>
      <c r="D41" s="15" t="str">
        <f>D42</f>
        <v>898,6</v>
      </c>
      <c r="E41" s="15" t="str">
        <f>E42</f>
        <v>1499,5</v>
      </c>
    </row>
    <row r="42" spans="1:5" ht="15.75" hidden="1" outlineLevel="1">
      <c r="A42" s="7" t="s">
        <v>269</v>
      </c>
      <c r="B42" s="10" t="s">
        <v>545</v>
      </c>
      <c r="C42" s="10" t="s">
        <v>8</v>
      </c>
      <c r="D42" s="10" t="s">
        <v>333</v>
      </c>
      <c r="E42" s="10" t="s">
        <v>334</v>
      </c>
    </row>
    <row r="43" spans="1:5" ht="15.75" collapsed="1">
      <c r="A43" s="19" t="s">
        <v>518</v>
      </c>
      <c r="B43" s="21" t="s">
        <v>546</v>
      </c>
      <c r="C43" s="21"/>
      <c r="D43" s="53">
        <f aca="true" t="shared" si="2" ref="D43:E45">D44</f>
        <v>800</v>
      </c>
      <c r="E43" s="53">
        <f t="shared" si="2"/>
        <v>396.00000000000006</v>
      </c>
    </row>
    <row r="44" spans="1:5" s="29" customFormat="1" ht="15.75">
      <c r="A44" s="28" t="s">
        <v>519</v>
      </c>
      <c r="B44" s="27" t="s">
        <v>546</v>
      </c>
      <c r="C44" s="27" t="s">
        <v>550</v>
      </c>
      <c r="D44" s="54">
        <f t="shared" si="2"/>
        <v>800</v>
      </c>
      <c r="E44" s="54">
        <f t="shared" si="2"/>
        <v>396.00000000000006</v>
      </c>
    </row>
    <row r="45" spans="1:5" ht="15.75" hidden="1">
      <c r="A45" s="14" t="s">
        <v>516</v>
      </c>
      <c r="B45" s="15" t="s">
        <v>546</v>
      </c>
      <c r="C45" s="15" t="s">
        <v>550</v>
      </c>
      <c r="D45" s="55">
        <f t="shared" si="2"/>
        <v>800</v>
      </c>
      <c r="E45" s="55">
        <f t="shared" si="2"/>
        <v>396.00000000000006</v>
      </c>
    </row>
    <row r="46" spans="1:5" ht="31.5" hidden="1">
      <c r="A46" s="14" t="s">
        <v>520</v>
      </c>
      <c r="B46" s="15" t="s">
        <v>546</v>
      </c>
      <c r="C46" s="15" t="s">
        <v>550</v>
      </c>
      <c r="D46" s="55">
        <f>D47+D48+D49</f>
        <v>800</v>
      </c>
      <c r="E46" s="55">
        <f>E47+E48+E49</f>
        <v>396.00000000000006</v>
      </c>
    </row>
    <row r="47" spans="1:5" ht="15.75" hidden="1">
      <c r="A47" s="7" t="str">
        <f>'[1]прил.3'!A46</f>
        <v>Фонд оплаты труда и страховые взносы</v>
      </c>
      <c r="B47" s="10" t="s">
        <v>546</v>
      </c>
      <c r="C47" s="10" t="s">
        <v>550</v>
      </c>
      <c r="D47" s="56">
        <v>452</v>
      </c>
      <c r="E47" s="56">
        <v>376.3</v>
      </c>
    </row>
    <row r="48" spans="1:5" ht="15.75" hidden="1">
      <c r="A48" s="7" t="str">
        <f>'[1]прил.3'!A47</f>
        <v>Иные выплаты персоналу, за исключением фонда оплаты труда</v>
      </c>
      <c r="B48" s="10" t="s">
        <v>546</v>
      </c>
      <c r="C48" s="10" t="s">
        <v>550</v>
      </c>
      <c r="D48" s="56">
        <v>13.6</v>
      </c>
      <c r="E48" s="56">
        <v>8.1</v>
      </c>
    </row>
    <row r="49" spans="1:5" ht="15.75" customHeight="1" hidden="1">
      <c r="A49" s="7" t="str">
        <f>'[1]прил.3'!A48</f>
        <v>Прочая закупка товаров, работ и услуг для государственных нужд</v>
      </c>
      <c r="B49" s="10" t="s">
        <v>546</v>
      </c>
      <c r="C49" s="10" t="s">
        <v>550</v>
      </c>
      <c r="D49" s="56">
        <v>334.4</v>
      </c>
      <c r="E49" s="56">
        <v>11.6</v>
      </c>
    </row>
    <row r="50" spans="1:5" ht="15.75" customHeight="1" outlineLevel="1">
      <c r="A50" s="120" t="str">
        <f>'[1]прил.3'!A49</f>
        <v>Национальная безопасность и правоохранительная деятельность</v>
      </c>
      <c r="B50" s="39" t="s">
        <v>550</v>
      </c>
      <c r="C50" s="39"/>
      <c r="D50" s="53">
        <f>D51+D60+D63</f>
        <v>152.7</v>
      </c>
      <c r="E50" s="53">
        <f>E51+E60+E63</f>
        <v>157.7</v>
      </c>
    </row>
    <row r="51" spans="1:5" ht="15.75" customHeight="1" outlineLevel="1">
      <c r="A51" s="30" t="s">
        <v>236</v>
      </c>
      <c r="B51" s="36" t="s">
        <v>550</v>
      </c>
      <c r="C51" s="36" t="s">
        <v>547</v>
      </c>
      <c r="D51" s="54">
        <f>D52</f>
        <v>85</v>
      </c>
      <c r="E51" s="54">
        <f>E52</f>
        <v>90</v>
      </c>
    </row>
    <row r="52" spans="1:5" ht="15.75" customHeight="1" hidden="1" outlineLevel="1">
      <c r="A52" s="14" t="s">
        <v>517</v>
      </c>
      <c r="B52" s="15" t="s">
        <v>550</v>
      </c>
      <c r="C52" s="15" t="s">
        <v>547</v>
      </c>
      <c r="D52" s="55">
        <f>D53+D57</f>
        <v>85</v>
      </c>
      <c r="E52" s="55">
        <f>E53+E57</f>
        <v>90</v>
      </c>
    </row>
    <row r="53" spans="1:5" ht="15.75" customHeight="1" hidden="1" outlineLevel="1">
      <c r="A53" s="14" t="str">
        <f>'[1]прил.3'!A52</f>
        <v>Государственная регистрация актов гражданского состояния (федеральный бюджет)</v>
      </c>
      <c r="B53" s="15" t="s">
        <v>550</v>
      </c>
      <c r="C53" s="15" t="s">
        <v>547</v>
      </c>
      <c r="D53" s="55">
        <f>SUM(D54:D56)</f>
        <v>65</v>
      </c>
      <c r="E53" s="55">
        <f>SUM(E54:E56)</f>
        <v>70</v>
      </c>
    </row>
    <row r="54" spans="1:5" ht="15.75" customHeight="1" hidden="1" outlineLevel="1">
      <c r="A54" s="7" t="str">
        <f>'[1]прил.3'!A53</f>
        <v>Фонд оплаты труда и страховые взносы</v>
      </c>
      <c r="B54" s="10" t="s">
        <v>550</v>
      </c>
      <c r="C54" s="10" t="s">
        <v>547</v>
      </c>
      <c r="D54" s="56">
        <v>46.9</v>
      </c>
      <c r="E54" s="56">
        <v>46.9</v>
      </c>
    </row>
    <row r="55" spans="1:5" ht="15.75" customHeight="1" hidden="1" outlineLevel="1">
      <c r="A55" s="12" t="s">
        <v>203</v>
      </c>
      <c r="B55" s="10" t="s">
        <v>550</v>
      </c>
      <c r="C55" s="10" t="s">
        <v>547</v>
      </c>
      <c r="D55" s="56">
        <v>8.9</v>
      </c>
      <c r="E55" s="56">
        <v>8.9</v>
      </c>
    </row>
    <row r="56" spans="1:5" ht="15.75" customHeight="1" hidden="1" outlineLevel="1">
      <c r="A56" s="7" t="str">
        <f>'[1]прил.3'!A55</f>
        <v>Прочая закупка товаров, работ и услуг для государственных нужд</v>
      </c>
      <c r="B56" s="10" t="s">
        <v>550</v>
      </c>
      <c r="C56" s="10" t="s">
        <v>547</v>
      </c>
      <c r="D56" s="56">
        <v>9.2</v>
      </c>
      <c r="E56" s="56">
        <v>14.2</v>
      </c>
    </row>
    <row r="57" spans="1:5" ht="15.75" customHeight="1" hidden="1" outlineLevel="1">
      <c r="A57" s="14" t="str">
        <f>'[1]прил.3'!A56</f>
        <v>Государственная регистрация актов гражданского состояния (окружной бюджет)</v>
      </c>
      <c r="B57" s="15" t="s">
        <v>550</v>
      </c>
      <c r="C57" s="15" t="s">
        <v>547</v>
      </c>
      <c r="D57" s="55">
        <f>SUM(D58:D59)</f>
        <v>20</v>
      </c>
      <c r="E57" s="55">
        <f>SUM(E58:E59)</f>
        <v>20</v>
      </c>
    </row>
    <row r="58" spans="1:5" ht="15.75" customHeight="1" hidden="1" outlineLevel="1">
      <c r="A58" s="12" t="s">
        <v>203</v>
      </c>
      <c r="B58" s="10" t="s">
        <v>550</v>
      </c>
      <c r="C58" s="10" t="s">
        <v>547</v>
      </c>
      <c r="D58" s="56">
        <v>0.4</v>
      </c>
      <c r="E58" s="56">
        <v>0.4</v>
      </c>
    </row>
    <row r="59" spans="1:5" ht="15" customHeight="1" hidden="1" outlineLevel="1">
      <c r="A59" s="7" t="str">
        <f>'[1]прил.3'!A58</f>
        <v>Прочая закупка товаров, работ и услуг для государственных нужд</v>
      </c>
      <c r="B59" s="10" t="s">
        <v>550</v>
      </c>
      <c r="C59" s="10" t="s">
        <v>547</v>
      </c>
      <c r="D59" s="56">
        <v>19.6</v>
      </c>
      <c r="E59" s="56">
        <v>19.6</v>
      </c>
    </row>
    <row r="60" spans="1:5" ht="29.25" customHeight="1" outlineLevel="1">
      <c r="A60" s="30" t="s">
        <v>372</v>
      </c>
      <c r="B60" s="36" t="s">
        <v>550</v>
      </c>
      <c r="C60" s="36" t="s">
        <v>19</v>
      </c>
      <c r="D60" s="54">
        <f>D61</f>
        <v>37.7</v>
      </c>
      <c r="E60" s="54">
        <f>E61</f>
        <v>37.7</v>
      </c>
    </row>
    <row r="61" spans="1:5" ht="15.75" customHeight="1" hidden="1" outlineLevel="1">
      <c r="A61" s="14" t="s">
        <v>239</v>
      </c>
      <c r="B61" s="15" t="s">
        <v>550</v>
      </c>
      <c r="C61" s="15" t="s">
        <v>19</v>
      </c>
      <c r="D61" s="55">
        <f>D62</f>
        <v>37.7</v>
      </c>
      <c r="E61" s="55">
        <f>E62</f>
        <v>37.7</v>
      </c>
    </row>
    <row r="62" spans="1:5" ht="15.75" customHeight="1" hidden="1" outlineLevel="1">
      <c r="A62" s="7" t="str">
        <f>'[1]прил.3'!A55</f>
        <v>Прочая закупка товаров, работ и услуг для государственных нужд</v>
      </c>
      <c r="B62" s="10" t="s">
        <v>550</v>
      </c>
      <c r="C62" s="10" t="s">
        <v>19</v>
      </c>
      <c r="D62" s="56">
        <v>37.7</v>
      </c>
      <c r="E62" s="56">
        <v>37.7</v>
      </c>
    </row>
    <row r="63" spans="1:5" ht="33.75" customHeight="1" outlineLevel="1">
      <c r="A63" s="30" t="s">
        <v>237</v>
      </c>
      <c r="B63" s="36" t="s">
        <v>550</v>
      </c>
      <c r="C63" s="36" t="s">
        <v>238</v>
      </c>
      <c r="D63" s="54">
        <f>D64</f>
        <v>30</v>
      </c>
      <c r="E63" s="55">
        <f>E64</f>
        <v>30</v>
      </c>
    </row>
    <row r="64" spans="1:5" ht="15.75" customHeight="1" hidden="1" outlineLevel="1">
      <c r="A64" s="14" t="s">
        <v>280</v>
      </c>
      <c r="B64" s="15" t="s">
        <v>550</v>
      </c>
      <c r="C64" s="15" t="s">
        <v>238</v>
      </c>
      <c r="D64" s="55">
        <f>D65</f>
        <v>30</v>
      </c>
      <c r="E64" s="55">
        <f>E65</f>
        <v>30</v>
      </c>
    </row>
    <row r="65" spans="1:5" ht="15.75" customHeight="1" hidden="1" outlineLevel="1">
      <c r="A65" s="7" t="str">
        <f>'[1]прил.3'!A58</f>
        <v>Прочая закупка товаров, работ и услуг для государственных нужд</v>
      </c>
      <c r="B65" s="10" t="s">
        <v>550</v>
      </c>
      <c r="C65" s="10" t="s">
        <v>238</v>
      </c>
      <c r="D65" s="56">
        <v>30</v>
      </c>
      <c r="E65" s="56">
        <v>30</v>
      </c>
    </row>
    <row r="66" spans="1:5" s="121" customFormat="1" ht="15.75" customHeight="1" collapsed="1">
      <c r="A66" s="31" t="s">
        <v>580</v>
      </c>
      <c r="B66" s="21" t="s">
        <v>547</v>
      </c>
      <c r="C66" s="21"/>
      <c r="D66" s="53">
        <f>D84+D88+D71+D67</f>
        <v>1498</v>
      </c>
      <c r="E66" s="53">
        <f>E84+E88+E71+E67</f>
        <v>1370</v>
      </c>
    </row>
    <row r="67" spans="1:5" s="29" customFormat="1" ht="15.75" outlineLevel="1">
      <c r="A67" s="30" t="str">
        <f>'[1]прил.3'!A67</f>
        <v>Общеэкономические вопросы</v>
      </c>
      <c r="B67" s="122" t="str">
        <f>'[1]прил.3'!B67</f>
        <v>04</v>
      </c>
      <c r="C67" s="122" t="str">
        <f>'[1]прил.3'!C67</f>
        <v>01</v>
      </c>
      <c r="D67" s="54">
        <f aca="true" t="shared" si="3" ref="D67:E69">D68</f>
        <v>798</v>
      </c>
      <c r="E67" s="54">
        <f t="shared" si="3"/>
        <v>720</v>
      </c>
    </row>
    <row r="68" spans="1:5" ht="15.75" hidden="1" outlineLevel="1">
      <c r="A68" s="14" t="str">
        <f>'[1]прил.3'!A68</f>
        <v>Региональные целевые программы</v>
      </c>
      <c r="B68" s="123" t="str">
        <f>'[1]прил.3'!B68</f>
        <v>04</v>
      </c>
      <c r="C68" s="123" t="str">
        <f>'[1]прил.3'!C68</f>
        <v>01</v>
      </c>
      <c r="D68" s="55">
        <f t="shared" si="3"/>
        <v>798</v>
      </c>
      <c r="E68" s="55">
        <f t="shared" si="3"/>
        <v>720</v>
      </c>
    </row>
    <row r="69" spans="1:5" ht="15.75" hidden="1" outlineLevel="1">
      <c r="A69" s="14" t="str">
        <f>'[1]прил.3'!A69</f>
        <v>Программа "Содействие занятости населения"</v>
      </c>
      <c r="B69" s="123" t="str">
        <f>'[1]прил.3'!B69</f>
        <v>04</v>
      </c>
      <c r="C69" s="123" t="str">
        <f>'[1]прил.3'!C69</f>
        <v>01</v>
      </c>
      <c r="D69" s="55">
        <f t="shared" si="3"/>
        <v>798</v>
      </c>
      <c r="E69" s="55">
        <f t="shared" si="3"/>
        <v>720</v>
      </c>
    </row>
    <row r="70" spans="1:5" ht="15.75" hidden="1" outlineLevel="1">
      <c r="A70" s="7" t="str">
        <f>'[1]прил.3'!A70</f>
        <v>Прочая закупка товаров, работ и услуг для государственных нужд</v>
      </c>
      <c r="B70" s="57" t="str">
        <f>'[1]прил.3'!B70</f>
        <v>04</v>
      </c>
      <c r="C70" s="57" t="str">
        <f>'[1]прил.3'!C70</f>
        <v>01</v>
      </c>
      <c r="D70" s="56">
        <v>798</v>
      </c>
      <c r="E70" s="56">
        <v>720</v>
      </c>
    </row>
    <row r="71" spans="1:5" s="29" customFormat="1" ht="15" customHeight="1" collapsed="1">
      <c r="A71" s="33" t="str">
        <f>'[1]прил.3'!A71</f>
        <v>Дорожное хозяйство (дорожные фонды)</v>
      </c>
      <c r="B71" s="27" t="s">
        <v>547</v>
      </c>
      <c r="C71" s="27" t="s">
        <v>19</v>
      </c>
      <c r="D71" s="54">
        <f>D76+D72+D80-50</f>
        <v>400</v>
      </c>
      <c r="E71" s="54">
        <f>E76+E72+E80</f>
        <v>400</v>
      </c>
    </row>
    <row r="72" spans="1:5" s="29" customFormat="1" ht="0.75" customHeight="1" hidden="1">
      <c r="A72" s="25" t="str">
        <f>'[1]прил.3'!A72</f>
        <v>Дорожное хозяйство</v>
      </c>
      <c r="B72" s="17" t="s">
        <v>547</v>
      </c>
      <c r="C72" s="17" t="s">
        <v>19</v>
      </c>
      <c r="D72" s="55">
        <f aca="true" t="shared" si="4" ref="D72:E74">D73</f>
        <v>0</v>
      </c>
      <c r="E72" s="55">
        <f t="shared" si="4"/>
        <v>0</v>
      </c>
    </row>
    <row r="73" spans="1:5" s="29" customFormat="1" ht="15.75" hidden="1">
      <c r="A73" s="25" t="str">
        <f>'[1]прил.3'!A73</f>
        <v>Содержание и управление дорожным хозяйством</v>
      </c>
      <c r="B73" s="17" t="s">
        <v>547</v>
      </c>
      <c r="C73" s="17" t="s">
        <v>19</v>
      </c>
      <c r="D73" s="55">
        <f t="shared" si="4"/>
        <v>0</v>
      </c>
      <c r="E73" s="55">
        <f t="shared" si="4"/>
        <v>0</v>
      </c>
    </row>
    <row r="74" spans="1:5" s="29" customFormat="1" ht="31.5" hidden="1">
      <c r="A74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74" s="17" t="s">
        <v>547</v>
      </c>
      <c r="C74" s="17" t="s">
        <v>19</v>
      </c>
      <c r="D74" s="55">
        <f t="shared" si="4"/>
        <v>0</v>
      </c>
      <c r="E74" s="55">
        <f t="shared" si="4"/>
        <v>0</v>
      </c>
    </row>
    <row r="75" spans="1:5" s="29" customFormat="1" ht="15.75" customHeight="1" hidden="1">
      <c r="A75" s="4" t="str">
        <f>'[1]прил.3'!A75</f>
        <v>Прочая закупка товаров, работ и услуг для государственных нужд</v>
      </c>
      <c r="B75" s="11" t="s">
        <v>547</v>
      </c>
      <c r="C75" s="11" t="s">
        <v>19</v>
      </c>
      <c r="D75" s="56"/>
      <c r="E75" s="56"/>
    </row>
    <row r="76" spans="1:5" ht="15.75" customHeight="1" hidden="1" outlineLevel="1">
      <c r="A76" s="25" t="str">
        <f>'[1]прил.3'!A76</f>
        <v>Региональные целевые программы</v>
      </c>
      <c r="B76" s="17" t="s">
        <v>547</v>
      </c>
      <c r="C76" s="17" t="s">
        <v>19</v>
      </c>
      <c r="D76" s="76">
        <f aca="true" t="shared" si="5" ref="D76:E78">D77</f>
        <v>0</v>
      </c>
      <c r="E76" s="76">
        <f t="shared" si="5"/>
        <v>0</v>
      </c>
    </row>
    <row r="77" spans="1:5" ht="15.75" customHeight="1" hidden="1" outlineLevel="1">
      <c r="A77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77" s="17" t="s">
        <v>547</v>
      </c>
      <c r="C77" s="17" t="s">
        <v>19</v>
      </c>
      <c r="D77" s="76">
        <f t="shared" si="5"/>
        <v>0</v>
      </c>
      <c r="E77" s="76">
        <f t="shared" si="5"/>
        <v>0</v>
      </c>
    </row>
    <row r="78" spans="1:5" ht="15.75" customHeight="1" hidden="1" outlineLevel="1">
      <c r="A78" s="25" t="str">
        <f>'[1]прил.3'!A78</f>
        <v>Подпрограмма «Автомобильные дороги»</v>
      </c>
      <c r="B78" s="17" t="s">
        <v>547</v>
      </c>
      <c r="C78" s="17" t="s">
        <v>19</v>
      </c>
      <c r="D78" s="76">
        <f t="shared" si="5"/>
        <v>0</v>
      </c>
      <c r="E78" s="76">
        <f t="shared" si="5"/>
        <v>0</v>
      </c>
    </row>
    <row r="79" spans="1:5" ht="15.75" customHeight="1" hidden="1" outlineLevel="1">
      <c r="A79" s="4" t="str">
        <f>'[1]прил.3'!A79</f>
        <v>Прочая закупка товаров, работ и услуг для государственных нужд</v>
      </c>
      <c r="B79" s="11" t="s">
        <v>547</v>
      </c>
      <c r="C79" s="11" t="s">
        <v>19</v>
      </c>
      <c r="D79" s="62"/>
      <c r="E79" s="62"/>
    </row>
    <row r="80" spans="1:5" ht="15.75" customHeight="1" hidden="1" outlineLevel="1">
      <c r="A80" s="25" t="str">
        <f>'[1]прил.3'!A80</f>
        <v>Целевые программы муниципальных образований</v>
      </c>
      <c r="B80" s="124" t="str">
        <f>'[1]прил.3'!B80</f>
        <v>04</v>
      </c>
      <c r="C80" s="124" t="str">
        <f>'[1]прил.3'!C80</f>
        <v>09</v>
      </c>
      <c r="D80" s="76">
        <f aca="true" t="shared" si="6" ref="D80:E82">D81</f>
        <v>450</v>
      </c>
      <c r="E80" s="76">
        <f t="shared" si="6"/>
        <v>400</v>
      </c>
    </row>
    <row r="81" spans="1:5" ht="15.75" customHeight="1" hidden="1" outlineLevel="1">
      <c r="A81" s="25" t="str">
        <f>'[1]прил.3'!A81</f>
        <v>Программа " Развитие транспортной системы Кондинского района на 2011-2013 годы</v>
      </c>
      <c r="B81" s="124" t="str">
        <f>'[1]прил.3'!B81</f>
        <v>04</v>
      </c>
      <c r="C81" s="124" t="str">
        <f>'[1]прил.3'!C81</f>
        <v>09</v>
      </c>
      <c r="D81" s="76">
        <f t="shared" si="6"/>
        <v>450</v>
      </c>
      <c r="E81" s="76">
        <f t="shared" si="6"/>
        <v>400</v>
      </c>
    </row>
    <row r="82" spans="1:5" ht="15.75" customHeight="1" hidden="1" outlineLevel="1">
      <c r="A82" s="25" t="str">
        <f>'[1]прил.3'!A82</f>
        <v>Подпрограмма «Автомобильные дороги»</v>
      </c>
      <c r="B82" s="124" t="str">
        <f>'[1]прил.3'!B82</f>
        <v>04</v>
      </c>
      <c r="C82" s="124" t="str">
        <f>'[1]прил.3'!C82</f>
        <v>09</v>
      </c>
      <c r="D82" s="76">
        <f t="shared" si="6"/>
        <v>450</v>
      </c>
      <c r="E82" s="76">
        <f t="shared" si="6"/>
        <v>400</v>
      </c>
    </row>
    <row r="83" spans="1:5" ht="15.75" customHeight="1" hidden="1" outlineLevel="1">
      <c r="A83" s="4" t="str">
        <f>'[1]прил.3'!A83</f>
        <v>Прочая закупка товаров, работ и услуг для государственных нужд</v>
      </c>
      <c r="B83" s="125" t="str">
        <f>'[1]прил.3'!B83</f>
        <v>04</v>
      </c>
      <c r="C83" s="125" t="str">
        <f>'[1]прил.3'!C83</f>
        <v>09</v>
      </c>
      <c r="D83" s="62">
        <v>450</v>
      </c>
      <c r="E83" s="161">
        <v>400</v>
      </c>
    </row>
    <row r="84" spans="1:5" ht="15.75" customHeight="1" collapsed="1">
      <c r="A84" s="33" t="s">
        <v>3</v>
      </c>
      <c r="B84" s="27" t="s">
        <v>547</v>
      </c>
      <c r="C84" s="27" t="s">
        <v>4</v>
      </c>
      <c r="D84" s="55">
        <f>D85-43.4</f>
        <v>300</v>
      </c>
      <c r="E84" s="55">
        <f>E85-50</f>
        <v>250</v>
      </c>
    </row>
    <row r="85" spans="1:5" ht="15.75" hidden="1">
      <c r="A85" s="25" t="s">
        <v>5</v>
      </c>
      <c r="B85" s="15" t="s">
        <v>547</v>
      </c>
      <c r="C85" s="15" t="s">
        <v>4</v>
      </c>
      <c r="D85" s="55">
        <f>D86</f>
        <v>343.4</v>
      </c>
      <c r="E85" s="55">
        <f>E86</f>
        <v>300</v>
      </c>
    </row>
    <row r="86" spans="1:5" ht="31.5" hidden="1">
      <c r="A86" s="25" t="s">
        <v>6</v>
      </c>
      <c r="B86" s="15" t="s">
        <v>547</v>
      </c>
      <c r="C86" s="15" t="s">
        <v>4</v>
      </c>
      <c r="D86" s="55">
        <f>D87</f>
        <v>343.4</v>
      </c>
      <c r="E86" s="55">
        <f>E87</f>
        <v>300</v>
      </c>
    </row>
    <row r="87" spans="1:5" ht="15.75" customHeight="1" hidden="1">
      <c r="A87" s="4" t="s">
        <v>203</v>
      </c>
      <c r="B87" s="10" t="s">
        <v>547</v>
      </c>
      <c r="C87" s="10" t="s">
        <v>4</v>
      </c>
      <c r="D87" s="56">
        <v>343.4</v>
      </c>
      <c r="E87" s="56">
        <v>300</v>
      </c>
    </row>
    <row r="88" spans="1:5" ht="15.75" customHeight="1" hidden="1" outlineLevel="1">
      <c r="A88" s="46" t="s">
        <v>17</v>
      </c>
      <c r="B88" s="36" t="s">
        <v>547</v>
      </c>
      <c r="C88" s="36" t="s">
        <v>581</v>
      </c>
      <c r="D88" s="55">
        <f>D89+D92</f>
        <v>0</v>
      </c>
      <c r="E88" s="55">
        <f>E89+E92</f>
        <v>0</v>
      </c>
    </row>
    <row r="89" spans="1:5" ht="15.75" customHeight="1" hidden="1" outlineLevel="1">
      <c r="A89" s="37" t="s">
        <v>125</v>
      </c>
      <c r="B89" s="15" t="s">
        <v>547</v>
      </c>
      <c r="C89" s="15" t="s">
        <v>581</v>
      </c>
      <c r="D89" s="55">
        <f>D90</f>
        <v>0</v>
      </c>
      <c r="E89" s="55">
        <f>E90</f>
        <v>0</v>
      </c>
    </row>
    <row r="90" spans="1:5" ht="15.75" customHeight="1" hidden="1" outlineLevel="1">
      <c r="A90" s="37" t="s">
        <v>241</v>
      </c>
      <c r="B90" s="15" t="s">
        <v>547</v>
      </c>
      <c r="C90" s="15" t="s">
        <v>581</v>
      </c>
      <c r="D90" s="55">
        <f>D91</f>
        <v>0</v>
      </c>
      <c r="E90" s="55">
        <f>E91</f>
        <v>0</v>
      </c>
    </row>
    <row r="91" spans="1:5" ht="15.75" customHeight="1" hidden="1" outlineLevel="1">
      <c r="A91" s="12" t="s">
        <v>208</v>
      </c>
      <c r="B91" s="10" t="s">
        <v>547</v>
      </c>
      <c r="C91" s="10" t="s">
        <v>581</v>
      </c>
      <c r="D91" s="56"/>
      <c r="E91" s="56"/>
    </row>
    <row r="92" spans="1:5" ht="15.75" customHeight="1" hidden="1" outlineLevel="1">
      <c r="A92" s="37" t="s">
        <v>278</v>
      </c>
      <c r="B92" s="15" t="s">
        <v>547</v>
      </c>
      <c r="C92" s="15" t="s">
        <v>581</v>
      </c>
      <c r="D92" s="55">
        <f>D93</f>
        <v>0</v>
      </c>
      <c r="E92" s="55">
        <f>E93</f>
        <v>0</v>
      </c>
    </row>
    <row r="93" spans="1:5" ht="15.75" customHeight="1" hidden="1" outlineLevel="1">
      <c r="A93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93" s="15" t="s">
        <v>547</v>
      </c>
      <c r="C93" s="15" t="s">
        <v>581</v>
      </c>
      <c r="D93" s="55">
        <f>D94</f>
        <v>0</v>
      </c>
      <c r="E93" s="55">
        <f>E94</f>
        <v>0</v>
      </c>
    </row>
    <row r="94" spans="1:5" ht="15.75" customHeight="1" hidden="1" outlineLevel="1">
      <c r="A94" s="12" t="str">
        <f>'[1]прил.3'!A94</f>
        <v>Прочая закупка товаров, работ и услуг для государственных нужд</v>
      </c>
      <c r="B94" s="10" t="s">
        <v>547</v>
      </c>
      <c r="C94" s="10" t="s">
        <v>581</v>
      </c>
      <c r="D94" s="56">
        <v>0</v>
      </c>
      <c r="E94" s="56">
        <v>0</v>
      </c>
    </row>
    <row r="95" spans="1:5" ht="15.75" customHeight="1" collapsed="1">
      <c r="A95" s="20" t="s">
        <v>551</v>
      </c>
      <c r="B95" s="21" t="s">
        <v>553</v>
      </c>
      <c r="C95" s="21"/>
      <c r="D95" s="75">
        <f>D96+D105+D128+D140</f>
        <v>13316.900000000001</v>
      </c>
      <c r="E95" s="75">
        <f>E96+E105+E128+E140</f>
        <v>13541</v>
      </c>
    </row>
    <row r="96" spans="1:5" s="23" customFormat="1" ht="15.75">
      <c r="A96" s="26" t="s">
        <v>552</v>
      </c>
      <c r="B96" s="27" t="s">
        <v>553</v>
      </c>
      <c r="C96" s="27" t="s">
        <v>545</v>
      </c>
      <c r="D96" s="77">
        <f>D97</f>
        <v>300</v>
      </c>
      <c r="E96" s="77">
        <f>E97</f>
        <v>300</v>
      </c>
    </row>
    <row r="97" spans="1:5" ht="15.75" hidden="1">
      <c r="A97" s="24" t="s">
        <v>521</v>
      </c>
      <c r="B97" s="17" t="s">
        <v>553</v>
      </c>
      <c r="C97" s="17" t="s">
        <v>545</v>
      </c>
      <c r="D97" s="76">
        <f>D98+D103</f>
        <v>300</v>
      </c>
      <c r="E97" s="76">
        <f>E98+E103</f>
        <v>300</v>
      </c>
    </row>
    <row r="98" spans="1:5" ht="31.5" hidden="1" outlineLevel="1">
      <c r="A98" s="25" t="s">
        <v>554</v>
      </c>
      <c r="B98" s="17" t="s">
        <v>553</v>
      </c>
      <c r="C98" s="17" t="s">
        <v>545</v>
      </c>
      <c r="D98" s="76">
        <f>D99</f>
        <v>0</v>
      </c>
      <c r="E98" s="76">
        <f>E99</f>
        <v>0</v>
      </c>
    </row>
    <row r="99" spans="1:5" ht="15.75" hidden="1" outlineLevel="1">
      <c r="A99" s="24" t="s">
        <v>522</v>
      </c>
      <c r="B99" s="17" t="s">
        <v>553</v>
      </c>
      <c r="C99" s="17" t="s">
        <v>545</v>
      </c>
      <c r="D99" s="76">
        <f>SUM(D100:D102)</f>
        <v>0</v>
      </c>
      <c r="E99" s="76">
        <f>SUM(E100:E102)</f>
        <v>0</v>
      </c>
    </row>
    <row r="100" spans="1:5" ht="15.75" hidden="1" outlineLevel="1">
      <c r="A100" s="8" t="s">
        <v>523</v>
      </c>
      <c r="B100" s="13" t="s">
        <v>553</v>
      </c>
      <c r="C100" s="13" t="s">
        <v>545</v>
      </c>
      <c r="D100" s="78">
        <v>0</v>
      </c>
      <c r="E100" s="78">
        <v>0</v>
      </c>
    </row>
    <row r="101" spans="1:5" ht="15.75" hidden="1" outlineLevel="1">
      <c r="A101" s="8" t="s">
        <v>524</v>
      </c>
      <c r="B101" s="13" t="s">
        <v>553</v>
      </c>
      <c r="C101" s="13" t="s">
        <v>545</v>
      </c>
      <c r="D101" s="78">
        <v>0</v>
      </c>
      <c r="E101" s="78">
        <v>0</v>
      </c>
    </row>
    <row r="102" spans="1:5" ht="15.75" hidden="1" outlineLevel="1">
      <c r="A102" s="8" t="s">
        <v>525</v>
      </c>
      <c r="B102" s="13" t="s">
        <v>553</v>
      </c>
      <c r="C102" s="13" t="s">
        <v>545</v>
      </c>
      <c r="D102" s="78">
        <v>0</v>
      </c>
      <c r="E102" s="78">
        <v>0</v>
      </c>
    </row>
    <row r="103" spans="1:5" ht="31.5" hidden="1" collapsed="1">
      <c r="A103" s="25" t="s">
        <v>556</v>
      </c>
      <c r="B103" s="17" t="s">
        <v>553</v>
      </c>
      <c r="C103" s="17" t="s">
        <v>545</v>
      </c>
      <c r="D103" s="76">
        <f>D104</f>
        <v>300</v>
      </c>
      <c r="E103" s="76">
        <f>E104</f>
        <v>300</v>
      </c>
    </row>
    <row r="104" spans="1:5" ht="15.75" hidden="1">
      <c r="A104" s="4" t="s">
        <v>205</v>
      </c>
      <c r="B104" s="11" t="s">
        <v>553</v>
      </c>
      <c r="C104" s="11" t="s">
        <v>545</v>
      </c>
      <c r="D104" s="62">
        <v>300</v>
      </c>
      <c r="E104" s="62">
        <v>300</v>
      </c>
    </row>
    <row r="105" spans="1:5" s="23" customFormat="1" ht="15.75" outlineLevel="1">
      <c r="A105" s="26" t="s">
        <v>526</v>
      </c>
      <c r="B105" s="27" t="s">
        <v>553</v>
      </c>
      <c r="C105" s="27" t="s">
        <v>546</v>
      </c>
      <c r="D105" s="77">
        <f>D106+D118+D124</f>
        <v>12116.900000000001</v>
      </c>
      <c r="E105" s="77">
        <f>E106+E118+E124</f>
        <v>12391</v>
      </c>
    </row>
    <row r="106" spans="1:5" ht="15.75" outlineLevel="1">
      <c r="A106" s="24" t="s">
        <v>527</v>
      </c>
      <c r="B106" s="17" t="s">
        <v>553</v>
      </c>
      <c r="C106" s="17" t="s">
        <v>546</v>
      </c>
      <c r="D106" s="76">
        <f>D113+D107+D110</f>
        <v>6315.8</v>
      </c>
      <c r="E106" s="76">
        <f>E113+E107+E110</f>
        <v>0</v>
      </c>
    </row>
    <row r="107" spans="1:5" ht="31.5" outlineLevel="1">
      <c r="A107" s="37" t="s">
        <v>132</v>
      </c>
      <c r="B107" s="15" t="s">
        <v>553</v>
      </c>
      <c r="C107" s="15" t="s">
        <v>546</v>
      </c>
      <c r="D107" s="76">
        <f>D108</f>
        <v>0</v>
      </c>
      <c r="E107" s="76">
        <f>E108</f>
        <v>0</v>
      </c>
    </row>
    <row r="108" spans="1:5" ht="31.5" outlineLevel="1">
      <c r="A108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08" s="15" t="s">
        <v>553</v>
      </c>
      <c r="C108" s="15" t="s">
        <v>546</v>
      </c>
      <c r="D108" s="76">
        <f>D109</f>
        <v>0</v>
      </c>
      <c r="E108" s="76">
        <f>E109</f>
        <v>0</v>
      </c>
    </row>
    <row r="109" spans="1:5" s="23" customFormat="1" ht="15.75" outlineLevel="1">
      <c r="A109" s="50" t="s">
        <v>128</v>
      </c>
      <c r="B109" s="51" t="s">
        <v>553</v>
      </c>
      <c r="C109" s="51" t="s">
        <v>546</v>
      </c>
      <c r="D109" s="78"/>
      <c r="E109" s="78"/>
    </row>
    <row r="110" spans="1:5" ht="31.5" outlineLevel="1">
      <c r="A110" s="37" t="s">
        <v>131</v>
      </c>
      <c r="B110" s="15" t="s">
        <v>553</v>
      </c>
      <c r="C110" s="15" t="s">
        <v>546</v>
      </c>
      <c r="D110" s="76">
        <f>D111</f>
        <v>6315.8</v>
      </c>
      <c r="E110" s="76">
        <f>E111</f>
        <v>0</v>
      </c>
    </row>
    <row r="111" spans="1:5" ht="31.5" outlineLevel="1">
      <c r="A111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1" s="15" t="s">
        <v>553</v>
      </c>
      <c r="C111" s="15" t="s">
        <v>546</v>
      </c>
      <c r="D111" s="76">
        <f>D112</f>
        <v>6315.8</v>
      </c>
      <c r="E111" s="76">
        <f>E112</f>
        <v>0</v>
      </c>
    </row>
    <row r="112" spans="1:5" ht="15.75" outlineLevel="1">
      <c r="A112" s="50" t="s">
        <v>129</v>
      </c>
      <c r="B112" s="10" t="s">
        <v>553</v>
      </c>
      <c r="C112" s="10" t="s">
        <v>546</v>
      </c>
      <c r="D112" s="62">
        <v>6315.8</v>
      </c>
      <c r="E112" s="62"/>
    </row>
    <row r="113" spans="1:5" ht="15.75" outlineLevel="1">
      <c r="A113" s="24" t="s">
        <v>528</v>
      </c>
      <c r="B113" s="17" t="s">
        <v>553</v>
      </c>
      <c r="C113" s="17" t="s">
        <v>546</v>
      </c>
      <c r="D113" s="76">
        <f>D114+D116</f>
        <v>0</v>
      </c>
      <c r="E113" s="76">
        <f>E114+E116</f>
        <v>0</v>
      </c>
    </row>
    <row r="114" spans="1:5" ht="31.5" outlineLevel="1">
      <c r="A114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14" s="17" t="s">
        <v>553</v>
      </c>
      <c r="C114" s="17" t="s">
        <v>546</v>
      </c>
      <c r="D114" s="76">
        <f>SUM(D115:D115)</f>
        <v>0</v>
      </c>
      <c r="E114" s="76">
        <f>SUM(E115:E115)</f>
        <v>0</v>
      </c>
    </row>
    <row r="115" spans="1:5" ht="15.75" outlineLevel="1">
      <c r="A115" s="8" t="s">
        <v>529</v>
      </c>
      <c r="B115" s="13" t="s">
        <v>553</v>
      </c>
      <c r="C115" s="13" t="s">
        <v>546</v>
      </c>
      <c r="D115" s="78"/>
      <c r="E115" s="78"/>
    </row>
    <row r="116" spans="1:5" ht="15.75" outlineLevel="1">
      <c r="A116" s="37" t="s">
        <v>509</v>
      </c>
      <c r="B116" s="72" t="s">
        <v>553</v>
      </c>
      <c r="C116" s="72" t="s">
        <v>546</v>
      </c>
      <c r="D116" s="79">
        <f>D117</f>
        <v>0</v>
      </c>
      <c r="E116" s="79">
        <f>E117</f>
        <v>0</v>
      </c>
    </row>
    <row r="117" spans="1:5" ht="15.75" outlineLevel="1">
      <c r="A117" s="50" t="s">
        <v>133</v>
      </c>
      <c r="B117" s="51" t="s">
        <v>553</v>
      </c>
      <c r="C117" s="51" t="s">
        <v>546</v>
      </c>
      <c r="D117" s="78">
        <v>0</v>
      </c>
      <c r="E117" s="78">
        <v>0</v>
      </c>
    </row>
    <row r="118" spans="1:5" ht="15.75" outlineLevel="1">
      <c r="A118" s="25" t="str">
        <f>'[1]прил.3'!A119</f>
        <v>Региональные целевые программы</v>
      </c>
      <c r="B118" s="17" t="s">
        <v>553</v>
      </c>
      <c r="C118" s="17" t="s">
        <v>546</v>
      </c>
      <c r="D118" s="76">
        <f>D119</f>
        <v>5801.1</v>
      </c>
      <c r="E118" s="76">
        <f>E119</f>
        <v>6075.2</v>
      </c>
    </row>
    <row r="119" spans="1:5" ht="47.25" outlineLevel="1">
      <c r="A119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19" s="17" t="s">
        <v>553</v>
      </c>
      <c r="C119" s="17" t="s">
        <v>546</v>
      </c>
      <c r="D119" s="76">
        <f>D123+D120</f>
        <v>5801.1</v>
      </c>
      <c r="E119" s="76">
        <f>E123+E120</f>
        <v>6075.2</v>
      </c>
    </row>
    <row r="120" spans="1:5" ht="34.5" customHeight="1" outlineLevel="1">
      <c r="A120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0" s="25" t="str">
        <f>'[1]прил.3'!B121</f>
        <v>05</v>
      </c>
      <c r="C120" s="25" t="str">
        <f>'[1]прил.3'!C121</f>
        <v>02</v>
      </c>
      <c r="D120" s="76">
        <f>D121</f>
        <v>0</v>
      </c>
      <c r="E120" s="76">
        <f>E121</f>
        <v>0</v>
      </c>
    </row>
    <row r="121" spans="1:5" ht="20.25" customHeight="1" outlineLevel="1">
      <c r="A121" s="4" t="str">
        <f>'[1]прил.3'!A122</f>
        <v>Подготовка к зимнему периоду объектов жилищно-коммунального комплекса</v>
      </c>
      <c r="B121" s="4" t="str">
        <f>'[1]прил.3'!B122</f>
        <v>05</v>
      </c>
      <c r="C121" s="4" t="str">
        <f>'[1]прил.3'!C122</f>
        <v>02</v>
      </c>
      <c r="D121" s="62"/>
      <c r="E121" s="62"/>
    </row>
    <row r="122" spans="1:5" ht="15.75" outlineLevel="1">
      <c r="A122" s="25" t="str">
        <f>'[1]прил.3'!A123</f>
        <v>Иные межбюджетные трансферты</v>
      </c>
      <c r="B122" s="17" t="s">
        <v>553</v>
      </c>
      <c r="C122" s="17" t="s">
        <v>546</v>
      </c>
      <c r="D122" s="76">
        <f>D123</f>
        <v>5801.1</v>
      </c>
      <c r="E122" s="76">
        <f>E123</f>
        <v>6075.2</v>
      </c>
    </row>
    <row r="123" spans="1:5" ht="15.75" outlineLevel="1">
      <c r="A123" s="4" t="str">
        <f>'[1]прил.3'!A124</f>
        <v>Газоснабжение</v>
      </c>
      <c r="B123" s="11" t="s">
        <v>553</v>
      </c>
      <c r="C123" s="11" t="s">
        <v>546</v>
      </c>
      <c r="D123" s="62">
        <v>5801.1</v>
      </c>
      <c r="E123" s="62">
        <v>6075.2</v>
      </c>
    </row>
    <row r="124" spans="1:5" ht="15.75" outlineLevel="1">
      <c r="A124" s="25" t="str">
        <f>'[1]прил.3'!A125</f>
        <v>Целевые программы муниципальных образований</v>
      </c>
      <c r="B124" s="17" t="s">
        <v>553</v>
      </c>
      <c r="C124" s="17" t="s">
        <v>546</v>
      </c>
      <c r="D124" s="76">
        <f>D125</f>
        <v>0</v>
      </c>
      <c r="E124" s="76">
        <f>E125</f>
        <v>6315.8</v>
      </c>
    </row>
    <row r="125" spans="1:5" ht="31.5" outlineLevel="1">
      <c r="A125" s="25" t="s">
        <v>329</v>
      </c>
      <c r="B125" s="17" t="s">
        <v>553</v>
      </c>
      <c r="C125" s="17" t="s">
        <v>546</v>
      </c>
      <c r="D125" s="76">
        <f>D127</f>
        <v>0</v>
      </c>
      <c r="E125" s="76">
        <f>E127</f>
        <v>6315.8</v>
      </c>
    </row>
    <row r="126" spans="1:5" ht="31.5" outlineLevel="1">
      <c r="A126" s="25" t="s">
        <v>329</v>
      </c>
      <c r="B126" s="17" t="s">
        <v>553</v>
      </c>
      <c r="C126" s="17" t="s">
        <v>546</v>
      </c>
      <c r="D126" s="76">
        <f>D127</f>
        <v>0</v>
      </c>
      <c r="E126" s="76">
        <f>E127</f>
        <v>6315.8</v>
      </c>
    </row>
    <row r="127" spans="1:5" ht="15.75" outlineLevel="1">
      <c r="A127" s="4" t="str">
        <f>'[1]прил.3'!A128</f>
        <v>Иные межбюджетные трансферты</v>
      </c>
      <c r="B127" s="11" t="s">
        <v>553</v>
      </c>
      <c r="C127" s="11" t="s">
        <v>546</v>
      </c>
      <c r="D127" s="62">
        <f>24552-24552</f>
        <v>0</v>
      </c>
      <c r="E127" s="62">
        <v>6315.8</v>
      </c>
    </row>
    <row r="128" spans="1:5" s="23" customFormat="1" ht="15.75">
      <c r="A128" s="26" t="s">
        <v>559</v>
      </c>
      <c r="B128" s="27" t="s">
        <v>553</v>
      </c>
      <c r="C128" s="27" t="s">
        <v>550</v>
      </c>
      <c r="D128" s="77">
        <f>D129-50</f>
        <v>900</v>
      </c>
      <c r="E128" s="77">
        <f>E129-100</f>
        <v>850</v>
      </c>
    </row>
    <row r="129" spans="1:5" ht="15.75" hidden="1">
      <c r="A129" s="24" t="s">
        <v>530</v>
      </c>
      <c r="B129" s="17" t="s">
        <v>553</v>
      </c>
      <c r="C129" s="17" t="s">
        <v>550</v>
      </c>
      <c r="D129" s="76">
        <f>D130+D132+D136+D138</f>
        <v>950</v>
      </c>
      <c r="E129" s="76">
        <f>E130+E132+E136+E138</f>
        <v>950</v>
      </c>
    </row>
    <row r="130" spans="1:5" ht="15.75" hidden="1">
      <c r="A130" s="24" t="s">
        <v>531</v>
      </c>
      <c r="B130" s="17" t="s">
        <v>553</v>
      </c>
      <c r="C130" s="17" t="s">
        <v>550</v>
      </c>
      <c r="D130" s="76">
        <f>D131</f>
        <v>600</v>
      </c>
      <c r="E130" s="76">
        <f>E131</f>
        <v>600</v>
      </c>
    </row>
    <row r="131" spans="1:5" ht="15.75" hidden="1">
      <c r="A131" s="4" t="str">
        <f>'[1]прил.3'!A132</f>
        <v>Прочая закупка товаров, работ и услуг для государственных нужд</v>
      </c>
      <c r="B131" s="11" t="s">
        <v>553</v>
      </c>
      <c r="C131" s="11" t="s">
        <v>550</v>
      </c>
      <c r="D131" s="62">
        <v>600</v>
      </c>
      <c r="E131" s="62">
        <v>600</v>
      </c>
    </row>
    <row r="132" spans="1:5" ht="31.5" hidden="1" outlineLevel="1">
      <c r="A132" s="25" t="s">
        <v>532</v>
      </c>
      <c r="B132" s="17" t="s">
        <v>553</v>
      </c>
      <c r="C132" s="17" t="s">
        <v>550</v>
      </c>
      <c r="D132" s="76">
        <f>D133</f>
        <v>0</v>
      </c>
      <c r="E132" s="76">
        <f>E133</f>
        <v>0</v>
      </c>
    </row>
    <row r="133" spans="1:5" ht="15.75" hidden="1" outlineLevel="1">
      <c r="A133" s="4" t="str">
        <f>'[1]прил.3'!A134</f>
        <v>Прочая закупка товаров, работ и услуг для государственных нужд</v>
      </c>
      <c r="B133" s="11" t="s">
        <v>553</v>
      </c>
      <c r="C133" s="11" t="s">
        <v>550</v>
      </c>
      <c r="D133" s="62"/>
      <c r="E133" s="62"/>
    </row>
    <row r="134" spans="1:5" ht="15.75" hidden="1" outlineLevel="1">
      <c r="A134" s="24" t="s">
        <v>533</v>
      </c>
      <c r="B134" s="17" t="s">
        <v>553</v>
      </c>
      <c r="C134" s="17" t="s">
        <v>550</v>
      </c>
      <c r="D134" s="76">
        <f>D135</f>
        <v>0</v>
      </c>
      <c r="E134" s="76">
        <f>E135</f>
        <v>1</v>
      </c>
    </row>
    <row r="135" spans="1:5" ht="15.75" hidden="1" outlineLevel="1">
      <c r="A135" s="4" t="str">
        <f>'[1]прил.3'!A136</f>
        <v>Прочая закупка товаров, работ и услуг для государственных нужд</v>
      </c>
      <c r="B135" s="11" t="s">
        <v>553</v>
      </c>
      <c r="C135" s="11" t="s">
        <v>550</v>
      </c>
      <c r="D135" s="62">
        <v>0</v>
      </c>
      <c r="E135" s="62">
        <v>1</v>
      </c>
    </row>
    <row r="136" spans="1:5" ht="15.75" hidden="1" collapsed="1">
      <c r="A136" s="24" t="s">
        <v>534</v>
      </c>
      <c r="B136" s="17" t="s">
        <v>553</v>
      </c>
      <c r="C136" s="17" t="s">
        <v>550</v>
      </c>
      <c r="D136" s="76">
        <f>D137</f>
        <v>50</v>
      </c>
      <c r="E136" s="76">
        <f>E137</f>
        <v>50</v>
      </c>
    </row>
    <row r="137" spans="1:5" ht="15.75" hidden="1">
      <c r="A137" s="4" t="str">
        <f>'[1]прил.3'!A138</f>
        <v>Прочая закупка товаров, работ и услуг для государственных нужд</v>
      </c>
      <c r="B137" s="11" t="s">
        <v>553</v>
      </c>
      <c r="C137" s="11" t="s">
        <v>550</v>
      </c>
      <c r="D137" s="62">
        <v>50</v>
      </c>
      <c r="E137" s="62">
        <v>50</v>
      </c>
    </row>
    <row r="138" spans="1:5" ht="15.75" hidden="1">
      <c r="A138" s="24" t="s">
        <v>535</v>
      </c>
      <c r="B138" s="17" t="s">
        <v>553</v>
      </c>
      <c r="C138" s="17" t="s">
        <v>550</v>
      </c>
      <c r="D138" s="76">
        <f>D139</f>
        <v>300</v>
      </c>
      <c r="E138" s="76">
        <f>E139</f>
        <v>300</v>
      </c>
    </row>
    <row r="139" spans="1:5" ht="15.75" hidden="1">
      <c r="A139" s="4" t="str">
        <f>'[1]прил.3'!A140</f>
        <v>Прочая закупка товаров, работ и услуг для государственных нужд</v>
      </c>
      <c r="B139" s="11" t="s">
        <v>553</v>
      </c>
      <c r="C139" s="11" t="s">
        <v>550</v>
      </c>
      <c r="D139" s="62">
        <v>300</v>
      </c>
      <c r="E139" s="62">
        <v>300</v>
      </c>
    </row>
    <row r="140" spans="1:5" ht="15.75" hidden="1" outlineLevel="1">
      <c r="A140" s="33" t="s">
        <v>567</v>
      </c>
      <c r="B140" s="27" t="s">
        <v>553</v>
      </c>
      <c r="C140" s="27" t="s">
        <v>553</v>
      </c>
      <c r="D140" s="77">
        <f>D142</f>
        <v>0</v>
      </c>
      <c r="E140" s="77">
        <f>E142</f>
        <v>0</v>
      </c>
    </row>
    <row r="141" spans="1:5" ht="31.5" hidden="1" outlineLevel="1">
      <c r="A141" s="25" t="s">
        <v>7</v>
      </c>
      <c r="B141" s="17" t="s">
        <v>553</v>
      </c>
      <c r="C141" s="17" t="s">
        <v>553</v>
      </c>
      <c r="D141" s="77"/>
      <c r="E141" s="77"/>
    </row>
    <row r="142" spans="1:5" ht="63" hidden="1" outlineLevel="1">
      <c r="A142" s="25" t="s">
        <v>577</v>
      </c>
      <c r="B142" s="17" t="s">
        <v>553</v>
      </c>
      <c r="C142" s="17" t="s">
        <v>553</v>
      </c>
      <c r="D142" s="76">
        <f>D143</f>
        <v>0</v>
      </c>
      <c r="E142" s="76">
        <f>E143</f>
        <v>0</v>
      </c>
    </row>
    <row r="143" spans="1:5" ht="15.75" hidden="1" outlineLevel="1">
      <c r="A143" s="4" t="s">
        <v>498</v>
      </c>
      <c r="B143" s="11" t="s">
        <v>553</v>
      </c>
      <c r="C143" s="11" t="s">
        <v>553</v>
      </c>
      <c r="D143" s="62"/>
      <c r="E143" s="62"/>
    </row>
    <row r="144" spans="1:5" s="23" customFormat="1" ht="15.75" hidden="1" collapsed="1">
      <c r="A144" s="20" t="s">
        <v>536</v>
      </c>
      <c r="B144" s="21" t="s">
        <v>549</v>
      </c>
      <c r="C144" s="21"/>
      <c r="D144" s="75">
        <f aca="true" t="shared" si="7" ref="D144:E146">D145</f>
        <v>0</v>
      </c>
      <c r="E144" s="75">
        <f t="shared" si="7"/>
        <v>0</v>
      </c>
    </row>
    <row r="145" spans="1:5" s="29" customFormat="1" ht="15.75" hidden="1">
      <c r="A145" s="26" t="s">
        <v>537</v>
      </c>
      <c r="B145" s="27" t="s">
        <v>549</v>
      </c>
      <c r="C145" s="27" t="s">
        <v>549</v>
      </c>
      <c r="D145" s="77">
        <f t="shared" si="7"/>
        <v>0</v>
      </c>
      <c r="E145" s="77">
        <f t="shared" si="7"/>
        <v>0</v>
      </c>
    </row>
    <row r="146" spans="1:5" ht="15.75" hidden="1">
      <c r="A146" s="25" t="s">
        <v>538</v>
      </c>
      <c r="B146" s="17" t="s">
        <v>549</v>
      </c>
      <c r="C146" s="17" t="s">
        <v>549</v>
      </c>
      <c r="D146" s="76">
        <f t="shared" si="7"/>
        <v>0</v>
      </c>
      <c r="E146" s="76">
        <f t="shared" si="7"/>
        <v>0</v>
      </c>
    </row>
    <row r="147" spans="1:5" ht="47.25" hidden="1">
      <c r="A147" s="25" t="s">
        <v>565</v>
      </c>
      <c r="B147" s="17" t="s">
        <v>549</v>
      </c>
      <c r="C147" s="17" t="s">
        <v>549</v>
      </c>
      <c r="D147" s="76">
        <f>SUM(D148:D152)</f>
        <v>0</v>
      </c>
      <c r="E147" s="76">
        <f>SUM(E148:E152)</f>
        <v>0</v>
      </c>
    </row>
    <row r="148" spans="1:5" ht="15.75" hidden="1">
      <c r="A148" s="4" t="str">
        <f>'[1]прил.3'!A149</f>
        <v>Фонд оплаты труда и страховые взносы</v>
      </c>
      <c r="B148" s="11" t="s">
        <v>549</v>
      </c>
      <c r="C148" s="11" t="s">
        <v>549</v>
      </c>
      <c r="D148" s="62">
        <v>0</v>
      </c>
      <c r="E148" s="62">
        <v>0</v>
      </c>
    </row>
    <row r="149" spans="1:5" ht="15.75" hidden="1">
      <c r="A149" s="4" t="str">
        <f>'[1]прил.3'!A150</f>
        <v>Иные выплаты персоналу, за исключением фонда оплаты труда</v>
      </c>
      <c r="B149" s="11" t="s">
        <v>549</v>
      </c>
      <c r="C149" s="11" t="s">
        <v>549</v>
      </c>
      <c r="D149" s="62">
        <v>0</v>
      </c>
      <c r="E149" s="62">
        <v>0</v>
      </c>
    </row>
    <row r="150" spans="1:5" ht="15.75" hidden="1">
      <c r="A150" s="4" t="str">
        <f>'[1]прил.3'!A151</f>
        <v>Закупка товаров, работ, услуг в сфере информационно-коммуникационных технологий</v>
      </c>
      <c r="B150" s="11" t="s">
        <v>549</v>
      </c>
      <c r="C150" s="11" t="s">
        <v>549</v>
      </c>
      <c r="D150" s="62">
        <v>0</v>
      </c>
      <c r="E150" s="62">
        <v>0</v>
      </c>
    </row>
    <row r="151" spans="1:5" ht="15.75" hidden="1">
      <c r="A151" s="4" t="str">
        <f>'[1]прил.3'!A152</f>
        <v>Прочая закупка товаров, работ и услуг для государственных нужд</v>
      </c>
      <c r="B151" s="11" t="s">
        <v>549</v>
      </c>
      <c r="C151" s="11" t="s">
        <v>549</v>
      </c>
      <c r="D151" s="62">
        <v>0</v>
      </c>
      <c r="E151" s="62">
        <v>0</v>
      </c>
    </row>
    <row r="152" spans="1:5" ht="15.75" hidden="1">
      <c r="A152" s="4" t="str">
        <f>'[1]прил.3'!A153</f>
        <v>Уплата прочих налогов, сборов и иных обязательных платежей</v>
      </c>
      <c r="B152" s="11" t="s">
        <v>549</v>
      </c>
      <c r="C152" s="11" t="s">
        <v>549</v>
      </c>
      <c r="D152" s="62">
        <v>0</v>
      </c>
      <c r="E152" s="62">
        <v>0</v>
      </c>
    </row>
    <row r="153" spans="1:5" ht="15.75">
      <c r="A153" s="20" t="s">
        <v>536</v>
      </c>
      <c r="B153" s="21" t="s">
        <v>549</v>
      </c>
      <c r="C153" s="21"/>
      <c r="D153" s="75">
        <f>D154</f>
        <v>297</v>
      </c>
      <c r="E153" s="75">
        <f>E154</f>
        <v>297</v>
      </c>
    </row>
    <row r="154" spans="1:5" ht="15.75">
      <c r="A154" s="26" t="s">
        <v>537</v>
      </c>
      <c r="B154" s="27" t="s">
        <v>549</v>
      </c>
      <c r="C154" s="27" t="s">
        <v>549</v>
      </c>
      <c r="D154" s="77">
        <v>297</v>
      </c>
      <c r="E154" s="62">
        <v>297</v>
      </c>
    </row>
    <row r="155" spans="1:5" ht="15.75">
      <c r="A155" s="31" t="s">
        <v>242</v>
      </c>
      <c r="B155" s="21" t="s">
        <v>560</v>
      </c>
      <c r="C155" s="21"/>
      <c r="D155" s="75">
        <f aca="true" t="shared" si="8" ref="D155:E157">D156</f>
        <v>20594.2</v>
      </c>
      <c r="E155" s="75">
        <f t="shared" si="8"/>
        <v>30919.1</v>
      </c>
    </row>
    <row r="156" spans="1:5" s="29" customFormat="1" ht="15.75">
      <c r="A156" s="26" t="s">
        <v>539</v>
      </c>
      <c r="B156" s="27" t="s">
        <v>560</v>
      </c>
      <c r="C156" s="27" t="s">
        <v>545</v>
      </c>
      <c r="D156" s="77">
        <f>D157-83.6-304.2</f>
        <v>20594.2</v>
      </c>
      <c r="E156" s="77">
        <f>E157-50-97</f>
        <v>30919.1</v>
      </c>
    </row>
    <row r="157" spans="1:5" ht="18" customHeight="1" hidden="1">
      <c r="A157" s="25" t="s">
        <v>540</v>
      </c>
      <c r="B157" s="17" t="s">
        <v>560</v>
      </c>
      <c r="C157" s="17" t="s">
        <v>545</v>
      </c>
      <c r="D157" s="76">
        <f t="shared" si="8"/>
        <v>20982</v>
      </c>
      <c r="E157" s="76">
        <f t="shared" si="8"/>
        <v>31066.1</v>
      </c>
    </row>
    <row r="158" spans="1:5" ht="15.75" hidden="1">
      <c r="A158" s="25" t="s">
        <v>541</v>
      </c>
      <c r="B158" s="17" t="s">
        <v>560</v>
      </c>
      <c r="C158" s="17" t="s">
        <v>545</v>
      </c>
      <c r="D158" s="76">
        <f>SUM(D159:D163)</f>
        <v>20982</v>
      </c>
      <c r="E158" s="76">
        <f>SUM(E159:E163)</f>
        <v>31066.1</v>
      </c>
    </row>
    <row r="159" spans="1:5" ht="15.75" hidden="1">
      <c r="A159" s="4" t="str">
        <f>'[1]прил.3'!A158</f>
        <v>Фонд оплаты труда и страховые взносы</v>
      </c>
      <c r="B159" s="11" t="s">
        <v>560</v>
      </c>
      <c r="C159" s="11" t="s">
        <v>545</v>
      </c>
      <c r="D159" s="62">
        <v>20382</v>
      </c>
      <c r="E159" s="62">
        <v>30416.1</v>
      </c>
    </row>
    <row r="160" spans="1:5" ht="15.75" hidden="1">
      <c r="A160" s="4" t="str">
        <f>'[1]прил.3'!A159</f>
        <v>Иные выплаты персоналу, за исключением фонда оплаты труда</v>
      </c>
      <c r="B160" s="11" t="s">
        <v>560</v>
      </c>
      <c r="C160" s="11" t="s">
        <v>545</v>
      </c>
      <c r="D160" s="62">
        <v>0</v>
      </c>
      <c r="E160" s="62">
        <v>0</v>
      </c>
    </row>
    <row r="161" spans="1:5" ht="15.75" hidden="1">
      <c r="A161" s="4" t="str">
        <f>'[1]прил.3'!A160</f>
        <v>Закупка товаров, работ, услуг в сфере информационно-коммуникационных технологий</v>
      </c>
      <c r="B161" s="11" t="s">
        <v>560</v>
      </c>
      <c r="C161" s="11" t="s">
        <v>545</v>
      </c>
      <c r="D161" s="62">
        <v>100</v>
      </c>
      <c r="E161" s="62">
        <v>100</v>
      </c>
    </row>
    <row r="162" spans="1:5" ht="15.75" hidden="1">
      <c r="A162" s="4" t="str">
        <f>'[1]прил.3'!A161</f>
        <v>Прочая закупка товаров, работ и услуг для государственных нужд</v>
      </c>
      <c r="B162" s="11" t="s">
        <v>560</v>
      </c>
      <c r="C162" s="11" t="s">
        <v>545</v>
      </c>
      <c r="D162" s="161">
        <v>500</v>
      </c>
      <c r="E162" s="161">
        <v>550</v>
      </c>
    </row>
    <row r="163" spans="1:5" ht="15.75" customHeight="1" hidden="1">
      <c r="A163" s="4" t="str">
        <f>'[1]прил.3'!A162</f>
        <v>Уплата прочих налогов, сборов и иных обязательных платежей</v>
      </c>
      <c r="B163" s="11" t="s">
        <v>560</v>
      </c>
      <c r="C163" s="11" t="s">
        <v>545</v>
      </c>
      <c r="D163" s="62">
        <v>0</v>
      </c>
      <c r="E163" s="62">
        <v>0</v>
      </c>
    </row>
    <row r="164" spans="1:5" s="121" customFormat="1" ht="15.75" customHeight="1" outlineLevel="1">
      <c r="A164" s="31" t="str">
        <f>'[1]прил.3'!A163</f>
        <v>Социальная политика</v>
      </c>
      <c r="B164" s="126" t="str">
        <f>'[1]прил.3'!B163</f>
        <v>10</v>
      </c>
      <c r="C164" s="126"/>
      <c r="D164" s="75">
        <f aca="true" t="shared" si="9" ref="D164:E167">D165</f>
        <v>288</v>
      </c>
      <c r="E164" s="75">
        <f t="shared" si="9"/>
        <v>288</v>
      </c>
    </row>
    <row r="165" spans="1:5" s="29" customFormat="1" ht="15.75" customHeight="1" outlineLevel="1">
      <c r="A165" s="33" t="s">
        <v>374</v>
      </c>
      <c r="B165" s="127" t="str">
        <f>'[1]прил.3'!B164</f>
        <v>10</v>
      </c>
      <c r="C165" s="27" t="s">
        <v>545</v>
      </c>
      <c r="D165" s="77">
        <f t="shared" si="9"/>
        <v>288</v>
      </c>
      <c r="E165" s="77">
        <f t="shared" si="9"/>
        <v>288</v>
      </c>
    </row>
    <row r="166" spans="1:5" ht="15.75" customHeight="1" hidden="1" outlineLevel="1">
      <c r="A166" s="25" t="str">
        <f>'[1]прил.3'!A165</f>
        <v>Реализация государственных функций в области социальной политики</v>
      </c>
      <c r="B166" s="124" t="str">
        <f>'[1]прил.3'!B165</f>
        <v>10</v>
      </c>
      <c r="C166" s="124">
        <v>1</v>
      </c>
      <c r="D166" s="76">
        <f t="shared" si="9"/>
        <v>288</v>
      </c>
      <c r="E166" s="76">
        <f t="shared" si="9"/>
        <v>288</v>
      </c>
    </row>
    <row r="167" spans="1:5" ht="15.75" customHeight="1" hidden="1" outlineLevel="1">
      <c r="A167" s="25" t="str">
        <f>'[1]прил.3'!A166</f>
        <v>Мероприятия в области социальной политики</v>
      </c>
      <c r="B167" s="124" t="str">
        <f>'[1]прил.3'!B166</f>
        <v>10</v>
      </c>
      <c r="C167" s="124">
        <v>1</v>
      </c>
      <c r="D167" s="76">
        <f t="shared" si="9"/>
        <v>288</v>
      </c>
      <c r="E167" s="76">
        <f t="shared" si="9"/>
        <v>288</v>
      </c>
    </row>
    <row r="168" spans="1:5" ht="15.75" customHeight="1" hidden="1" outlineLevel="1">
      <c r="A168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68" s="125" t="str">
        <f>'[1]прил.3'!B167</f>
        <v>10</v>
      </c>
      <c r="C168" s="125">
        <v>1</v>
      </c>
      <c r="D168" s="62">
        <v>288</v>
      </c>
      <c r="E168" s="62">
        <v>288</v>
      </c>
    </row>
    <row r="169" spans="1:5" ht="15.75" customHeight="1" hidden="1" collapsed="1">
      <c r="A169" s="20" t="s">
        <v>542</v>
      </c>
      <c r="B169" s="21" t="s">
        <v>576</v>
      </c>
      <c r="C169" s="21"/>
      <c r="D169" s="75">
        <f aca="true" t="shared" si="10" ref="D169:E172">D170</f>
        <v>0</v>
      </c>
      <c r="E169" s="75">
        <f t="shared" si="10"/>
        <v>0</v>
      </c>
    </row>
    <row r="170" spans="1:5" s="29" customFormat="1" ht="15.75" hidden="1">
      <c r="A170" s="33" t="s">
        <v>9</v>
      </c>
      <c r="B170" s="27" t="s">
        <v>576</v>
      </c>
      <c r="C170" s="27" t="s">
        <v>545</v>
      </c>
      <c r="D170" s="77">
        <f>D171-10</f>
        <v>0</v>
      </c>
      <c r="E170" s="77">
        <f t="shared" si="10"/>
        <v>0</v>
      </c>
    </row>
    <row r="171" spans="1:5" ht="15.75" hidden="1">
      <c r="A171" s="25" t="s">
        <v>543</v>
      </c>
      <c r="B171" s="17" t="s">
        <v>576</v>
      </c>
      <c r="C171" s="17" t="s">
        <v>545</v>
      </c>
      <c r="D171" s="76">
        <f t="shared" si="10"/>
        <v>10</v>
      </c>
      <c r="E171" s="76">
        <f t="shared" si="10"/>
        <v>0</v>
      </c>
    </row>
    <row r="172" spans="1:5" ht="15.75" hidden="1">
      <c r="A172" s="25" t="s">
        <v>544</v>
      </c>
      <c r="B172" s="17" t="s">
        <v>576</v>
      </c>
      <c r="C172" s="17" t="s">
        <v>545</v>
      </c>
      <c r="D172" s="76">
        <f t="shared" si="10"/>
        <v>10</v>
      </c>
      <c r="E172" s="76">
        <f t="shared" si="10"/>
        <v>0</v>
      </c>
    </row>
    <row r="173" spans="1:5" ht="15.75" hidden="1">
      <c r="A173" s="4" t="str">
        <f>'[1]прил.3'!A172</f>
        <v>Прочая закупка товаров, работ и услуг для государственных нужд</v>
      </c>
      <c r="B173" s="11" t="s">
        <v>576</v>
      </c>
      <c r="C173" s="11" t="s">
        <v>545</v>
      </c>
      <c r="D173" s="62">
        <v>10</v>
      </c>
      <c r="E173" s="62">
        <v>0</v>
      </c>
    </row>
    <row r="174" spans="1:5" ht="15.75">
      <c r="A174" s="20" t="s">
        <v>582</v>
      </c>
      <c r="B174" s="21" t="s">
        <v>581</v>
      </c>
      <c r="C174" s="21"/>
      <c r="D174" s="75">
        <f aca="true" t="shared" si="11" ref="D174:E177">D175</f>
        <v>50</v>
      </c>
      <c r="E174" s="75">
        <f t="shared" si="11"/>
        <v>50</v>
      </c>
    </row>
    <row r="175" spans="1:5" ht="15.75">
      <c r="A175" s="33" t="s">
        <v>583</v>
      </c>
      <c r="B175" s="27" t="s">
        <v>581</v>
      </c>
      <c r="C175" s="27" t="s">
        <v>547</v>
      </c>
      <c r="D175" s="77">
        <f t="shared" si="11"/>
        <v>50</v>
      </c>
      <c r="E175" s="77">
        <f t="shared" si="11"/>
        <v>50</v>
      </c>
    </row>
    <row r="176" spans="1:5" ht="15.75" hidden="1">
      <c r="A176" s="37" t="s">
        <v>582</v>
      </c>
      <c r="B176" s="15" t="s">
        <v>581</v>
      </c>
      <c r="C176" s="15" t="s">
        <v>547</v>
      </c>
      <c r="D176" s="76">
        <f t="shared" si="11"/>
        <v>50</v>
      </c>
      <c r="E176" s="76">
        <f t="shared" si="11"/>
        <v>50</v>
      </c>
    </row>
    <row r="177" spans="1:5" ht="15.75" hidden="1">
      <c r="A177" s="37" t="s">
        <v>137</v>
      </c>
      <c r="B177" s="15" t="s">
        <v>581</v>
      </c>
      <c r="C177" s="15" t="s">
        <v>547</v>
      </c>
      <c r="D177" s="76">
        <f t="shared" si="11"/>
        <v>50</v>
      </c>
      <c r="E177" s="76">
        <f t="shared" si="11"/>
        <v>50</v>
      </c>
    </row>
    <row r="178" spans="1:5" ht="15.75" hidden="1">
      <c r="A178" s="7" t="str">
        <f>'[1]прил.3'!A177</f>
        <v>Прочая закупка товаров, работ и услуг для государственных нужд</v>
      </c>
      <c r="B178" s="10" t="s">
        <v>581</v>
      </c>
      <c r="C178" s="10" t="s">
        <v>547</v>
      </c>
      <c r="D178" s="62">
        <v>50</v>
      </c>
      <c r="E178" s="62">
        <v>50</v>
      </c>
    </row>
  </sheetData>
  <sheetProtection/>
  <mergeCells count="2">
    <mergeCell ref="A5:D8"/>
    <mergeCell ref="B3:D3"/>
  </mergeCells>
  <printOptions/>
  <pageMargins left="0.75" right="0.16" top="0.49" bottom="0.54" header="0.5" footer="0.5"/>
  <pageSetup fitToHeight="2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 outlineLevelRow="2"/>
  <cols>
    <col min="1" max="1" width="97.0039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1.7109375" style="128" customWidth="1"/>
    <col min="7" max="7" width="11.8515625" style="129" customWidth="1"/>
    <col min="8" max="16384" width="9.140625" style="1" customWidth="1"/>
  </cols>
  <sheetData>
    <row r="1" spans="1:5" ht="15.75">
      <c r="A1" s="2"/>
      <c r="E1" s="2" t="s">
        <v>594</v>
      </c>
    </row>
    <row r="2" spans="1:5" ht="15.75">
      <c r="A2" s="2"/>
      <c r="D2" s="2"/>
      <c r="E2" s="2" t="s">
        <v>499</v>
      </c>
    </row>
    <row r="3" spans="1:7" ht="15.75">
      <c r="A3" s="2"/>
      <c r="E3" s="348" t="s">
        <v>599</v>
      </c>
      <c r="F3" s="350"/>
      <c r="G3" s="350"/>
    </row>
    <row r="4" spans="1:6" ht="15.75">
      <c r="A4" s="2"/>
      <c r="B4" s="2"/>
      <c r="C4" s="2"/>
      <c r="D4" s="2"/>
      <c r="E4" s="2"/>
      <c r="F4" s="130"/>
    </row>
    <row r="5" spans="1:6" ht="15.75" customHeight="1">
      <c r="A5" s="351" t="s">
        <v>179</v>
      </c>
      <c r="B5" s="351"/>
      <c r="C5" s="351"/>
      <c r="D5" s="351"/>
      <c r="E5" s="351"/>
      <c r="F5" s="351"/>
    </row>
    <row r="6" spans="1:6" ht="15.75" customHeight="1">
      <c r="A6" s="351"/>
      <c r="B6" s="351"/>
      <c r="C6" s="351"/>
      <c r="D6" s="351"/>
      <c r="E6" s="351"/>
      <c r="F6" s="351"/>
    </row>
    <row r="7" spans="1:6" ht="15.75" customHeight="1">
      <c r="A7" s="351"/>
      <c r="B7" s="351"/>
      <c r="C7" s="351"/>
      <c r="D7" s="351"/>
      <c r="E7" s="351"/>
      <c r="F7" s="351"/>
    </row>
    <row r="8" spans="1:6" ht="15.75" customHeight="1">
      <c r="A8" s="351"/>
      <c r="B8" s="351"/>
      <c r="C8" s="351"/>
      <c r="D8" s="351"/>
      <c r="E8" s="351"/>
      <c r="F8" s="351"/>
    </row>
    <row r="9" spans="1:6" ht="15.75" customHeight="1">
      <c r="A9" s="351"/>
      <c r="B9" s="351"/>
      <c r="C9" s="351"/>
      <c r="D9" s="351"/>
      <c r="E9" s="351"/>
      <c r="F9" s="351"/>
    </row>
    <row r="10" spans="1:7" ht="15.75">
      <c r="A10" s="34"/>
      <c r="B10" s="34"/>
      <c r="C10" s="34"/>
      <c r="D10" s="34"/>
      <c r="E10" s="34"/>
      <c r="F10" s="131"/>
      <c r="G10" s="129" t="s">
        <v>566</v>
      </c>
    </row>
    <row r="11" spans="1:7" ht="38.25">
      <c r="A11" s="5" t="s">
        <v>500</v>
      </c>
      <c r="B11" s="5" t="s">
        <v>501</v>
      </c>
      <c r="C11" s="5" t="s">
        <v>502</v>
      </c>
      <c r="D11" s="5" t="s">
        <v>503</v>
      </c>
      <c r="E11" s="5" t="s">
        <v>504</v>
      </c>
      <c r="F11" s="132" t="s">
        <v>575</v>
      </c>
      <c r="G11" s="132" t="s">
        <v>562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33">
        <v>6</v>
      </c>
      <c r="G12" s="133">
        <v>6</v>
      </c>
    </row>
    <row r="13" spans="1:9" ht="15.75">
      <c r="A13" s="40" t="s">
        <v>271</v>
      </c>
      <c r="B13" s="52"/>
      <c r="C13" s="52"/>
      <c r="D13" s="52"/>
      <c r="E13" s="52"/>
      <c r="F13" s="134">
        <f>F14+F64++F148++F232+F244+F279++F294+F110+F286+F76+F271</f>
        <v>54533.299999999996</v>
      </c>
      <c r="G13" s="134">
        <f>G14+G148+G232+G244+G279+G64+G294+G77</f>
        <v>841.2</v>
      </c>
      <c r="I13" s="129"/>
    </row>
    <row r="14" spans="1:7" ht="15.75">
      <c r="A14" s="41" t="s">
        <v>505</v>
      </c>
      <c r="B14" s="39" t="s">
        <v>545</v>
      </c>
      <c r="C14" s="39"/>
      <c r="D14" s="39"/>
      <c r="E14" s="39"/>
      <c r="F14" s="135">
        <f>F15+F22+F44+F49+F38</f>
        <v>15887.3</v>
      </c>
      <c r="G14" s="135">
        <f>G15+G22+G29+G44+G49</f>
        <v>0</v>
      </c>
    </row>
    <row r="15" spans="1:7" s="29" customFormat="1" ht="31.5">
      <c r="A15" s="30" t="s">
        <v>506</v>
      </c>
      <c r="B15" s="36" t="s">
        <v>545</v>
      </c>
      <c r="C15" s="36" t="s">
        <v>546</v>
      </c>
      <c r="D15" s="36"/>
      <c r="E15" s="36"/>
      <c r="F15" s="136">
        <f>F16</f>
        <v>2110.6</v>
      </c>
      <c r="G15" s="136">
        <f>G17</f>
        <v>0</v>
      </c>
    </row>
    <row r="16" spans="1:7" s="29" customFormat="1" ht="15.75">
      <c r="A16" s="30" t="s">
        <v>375</v>
      </c>
      <c r="B16" s="36" t="s">
        <v>545</v>
      </c>
      <c r="C16" s="36" t="s">
        <v>546</v>
      </c>
      <c r="D16" s="36" t="s">
        <v>308</v>
      </c>
      <c r="E16" s="36"/>
      <c r="F16" s="136">
        <f>F17</f>
        <v>2110.6</v>
      </c>
      <c r="G16" s="136"/>
    </row>
    <row r="17" spans="1:7" ht="31.5" hidden="1">
      <c r="A17" s="14" t="s">
        <v>507</v>
      </c>
      <c r="B17" s="15" t="s">
        <v>545</v>
      </c>
      <c r="C17" s="15" t="s">
        <v>546</v>
      </c>
      <c r="D17" s="15" t="s">
        <v>304</v>
      </c>
      <c r="E17" s="15"/>
      <c r="F17" s="137">
        <f>F18</f>
        <v>2110.6</v>
      </c>
      <c r="G17" s="137">
        <f>G18</f>
        <v>0</v>
      </c>
    </row>
    <row r="18" spans="1:7" ht="15.75">
      <c r="A18" s="42" t="s">
        <v>508</v>
      </c>
      <c r="B18" s="15" t="s">
        <v>545</v>
      </c>
      <c r="C18" s="15" t="s">
        <v>546</v>
      </c>
      <c r="D18" s="15" t="s">
        <v>304</v>
      </c>
      <c r="E18" s="15"/>
      <c r="F18" s="137">
        <f>F21</f>
        <v>2110.6</v>
      </c>
      <c r="G18" s="137">
        <f>G21</f>
        <v>0</v>
      </c>
    </row>
    <row r="19" spans="1:7" ht="47.25">
      <c r="A19" s="204" t="s">
        <v>473</v>
      </c>
      <c r="B19" s="15" t="s">
        <v>545</v>
      </c>
      <c r="C19" s="15" t="s">
        <v>546</v>
      </c>
      <c r="D19" s="15" t="s">
        <v>304</v>
      </c>
      <c r="E19" s="15" t="s">
        <v>471</v>
      </c>
      <c r="F19" s="137">
        <f>F20</f>
        <v>2110.6</v>
      </c>
      <c r="G19" s="137"/>
    </row>
    <row r="20" spans="1:7" ht="15.75">
      <c r="A20" s="198" t="s">
        <v>474</v>
      </c>
      <c r="B20" s="15" t="s">
        <v>545</v>
      </c>
      <c r="C20" s="15" t="s">
        <v>546</v>
      </c>
      <c r="D20" s="15" t="s">
        <v>304</v>
      </c>
      <c r="E20" s="15" t="s">
        <v>470</v>
      </c>
      <c r="F20" s="137">
        <f>F21</f>
        <v>2110.6</v>
      </c>
      <c r="G20" s="137"/>
    </row>
    <row r="21" spans="1:7" ht="15.75">
      <c r="A21" s="7" t="s">
        <v>194</v>
      </c>
      <c r="B21" s="10" t="s">
        <v>545</v>
      </c>
      <c r="C21" s="10" t="s">
        <v>546</v>
      </c>
      <c r="D21" s="10" t="s">
        <v>304</v>
      </c>
      <c r="E21" s="10" t="s">
        <v>193</v>
      </c>
      <c r="F21" s="138">
        <f>'прилож.2'!D17</f>
        <v>2110.6</v>
      </c>
      <c r="G21" s="138">
        <v>0</v>
      </c>
    </row>
    <row r="22" spans="1:7" s="29" customFormat="1" ht="47.25">
      <c r="A22" s="30" t="s">
        <v>510</v>
      </c>
      <c r="B22" s="36" t="s">
        <v>545</v>
      </c>
      <c r="C22" s="36" t="s">
        <v>547</v>
      </c>
      <c r="D22" s="36"/>
      <c r="E22" s="36"/>
      <c r="F22" s="136">
        <f>F23</f>
        <v>11145.5</v>
      </c>
      <c r="G22" s="136">
        <f>G24</f>
        <v>0</v>
      </c>
    </row>
    <row r="23" spans="1:7" s="29" customFormat="1" ht="15.75">
      <c r="A23" s="30" t="s">
        <v>375</v>
      </c>
      <c r="B23" s="36" t="s">
        <v>545</v>
      </c>
      <c r="C23" s="36" t="s">
        <v>547</v>
      </c>
      <c r="D23" s="36" t="s">
        <v>308</v>
      </c>
      <c r="E23" s="36"/>
      <c r="F23" s="136">
        <f>F24</f>
        <v>11145.5</v>
      </c>
      <c r="G23" s="136"/>
    </row>
    <row r="24" spans="1:7" ht="31.5" hidden="1">
      <c r="A24" s="14" t="s">
        <v>507</v>
      </c>
      <c r="B24" s="15" t="s">
        <v>545</v>
      </c>
      <c r="C24" s="15" t="s">
        <v>547</v>
      </c>
      <c r="D24" s="15" t="s">
        <v>305</v>
      </c>
      <c r="E24" s="15"/>
      <c r="F24" s="137">
        <f>F25</f>
        <v>11145.5</v>
      </c>
      <c r="G24" s="137">
        <f>G25</f>
        <v>0</v>
      </c>
    </row>
    <row r="25" spans="1:7" ht="15.75">
      <c r="A25" s="42" t="s">
        <v>511</v>
      </c>
      <c r="B25" s="15" t="s">
        <v>545</v>
      </c>
      <c r="C25" s="15" t="s">
        <v>547</v>
      </c>
      <c r="D25" s="15" t="s">
        <v>305</v>
      </c>
      <c r="E25" s="15"/>
      <c r="F25" s="137">
        <f>F28+F29+F37</f>
        <v>11145.5</v>
      </c>
      <c r="G25" s="137">
        <f>SUM(G28:G32)</f>
        <v>0</v>
      </c>
    </row>
    <row r="26" spans="1:7" ht="48" thickBot="1">
      <c r="A26" s="195" t="s">
        <v>473</v>
      </c>
      <c r="B26" s="15" t="s">
        <v>545</v>
      </c>
      <c r="C26" s="15" t="s">
        <v>547</v>
      </c>
      <c r="D26" s="15" t="s">
        <v>305</v>
      </c>
      <c r="E26" s="15" t="s">
        <v>471</v>
      </c>
      <c r="F26" s="137">
        <f>F27</f>
        <v>11009.1</v>
      </c>
      <c r="G26" s="137"/>
    </row>
    <row r="27" spans="1:7" ht="16.5" thickBot="1">
      <c r="A27" s="196" t="s">
        <v>474</v>
      </c>
      <c r="B27" s="15" t="s">
        <v>545</v>
      </c>
      <c r="C27" s="15" t="s">
        <v>547</v>
      </c>
      <c r="D27" s="15" t="s">
        <v>305</v>
      </c>
      <c r="E27" s="15" t="s">
        <v>470</v>
      </c>
      <c r="F27" s="137">
        <f>F28+F29</f>
        <v>11009.1</v>
      </c>
      <c r="G27" s="137"/>
    </row>
    <row r="28" spans="1:7" ht="15.75">
      <c r="A28" s="7" t="s">
        <v>194</v>
      </c>
      <c r="B28" s="10" t="s">
        <v>545</v>
      </c>
      <c r="C28" s="10" t="s">
        <v>547</v>
      </c>
      <c r="D28" s="10" t="s">
        <v>305</v>
      </c>
      <c r="E28" s="10" t="s">
        <v>193</v>
      </c>
      <c r="F28" s="138">
        <f>'прилож.2'!D21</f>
        <v>10830.1</v>
      </c>
      <c r="G28" s="138">
        <v>0</v>
      </c>
    </row>
    <row r="29" spans="1:9" ht="15.75">
      <c r="A29" s="12" t="s">
        <v>195</v>
      </c>
      <c r="B29" s="10" t="s">
        <v>545</v>
      </c>
      <c r="C29" s="10" t="s">
        <v>547</v>
      </c>
      <c r="D29" s="10" t="s">
        <v>305</v>
      </c>
      <c r="E29" s="10" t="s">
        <v>196</v>
      </c>
      <c r="F29" s="138">
        <f>'прилож.2'!D22</f>
        <v>179</v>
      </c>
      <c r="G29" s="138">
        <v>0</v>
      </c>
      <c r="I29" s="150">
        <f>F37+F63+F161+F225</f>
        <v>8004.799999999999</v>
      </c>
    </row>
    <row r="30" spans="1:7" ht="15.75" hidden="1" outlineLevel="1">
      <c r="A30" s="12" t="s">
        <v>203</v>
      </c>
      <c r="B30" s="10" t="s">
        <v>545</v>
      </c>
      <c r="C30" s="10" t="s">
        <v>547</v>
      </c>
      <c r="D30" s="10" t="s">
        <v>548</v>
      </c>
      <c r="E30" s="10" t="s">
        <v>202</v>
      </c>
      <c r="F30" s="138">
        <f>'[1]прил.2'!D23</f>
        <v>0</v>
      </c>
      <c r="G30" s="138"/>
    </row>
    <row r="31" spans="1:7" ht="15.75" hidden="1" outlineLevel="1">
      <c r="A31" s="12" t="s">
        <v>208</v>
      </c>
      <c r="B31" s="10" t="s">
        <v>545</v>
      </c>
      <c r="C31" s="10" t="s">
        <v>547</v>
      </c>
      <c r="D31" s="10" t="s">
        <v>548</v>
      </c>
      <c r="E31" s="10" t="s">
        <v>197</v>
      </c>
      <c r="F31" s="138">
        <f>'[1]прил.2'!D24</f>
        <v>0</v>
      </c>
      <c r="G31" s="138"/>
    </row>
    <row r="32" spans="1:7" ht="15.75" hidden="1" outlineLevel="1">
      <c r="A32" s="12" t="s">
        <v>199</v>
      </c>
      <c r="B32" s="10" t="s">
        <v>545</v>
      </c>
      <c r="C32" s="10" t="s">
        <v>547</v>
      </c>
      <c r="D32" s="10" t="s">
        <v>548</v>
      </c>
      <c r="E32" s="10" t="s">
        <v>198</v>
      </c>
      <c r="F32" s="138">
        <f>'[1]прил.2'!D25</f>
        <v>0</v>
      </c>
      <c r="G32" s="138"/>
    </row>
    <row r="33" spans="1:7" s="29" customFormat="1" ht="30.75" customHeight="1" hidden="1" collapsed="1">
      <c r="A33" s="46" t="s">
        <v>243</v>
      </c>
      <c r="B33" s="36" t="s">
        <v>545</v>
      </c>
      <c r="C33" s="36" t="s">
        <v>547</v>
      </c>
      <c r="D33" s="36"/>
      <c r="E33" s="36"/>
      <c r="F33" s="136">
        <f>F34</f>
        <v>136.4</v>
      </c>
      <c r="G33" s="136"/>
    </row>
    <row r="34" spans="1:7" ht="15.75" hidden="1">
      <c r="A34" s="37" t="s">
        <v>244</v>
      </c>
      <c r="B34" s="15" t="s">
        <v>545</v>
      </c>
      <c r="C34" s="15" t="s">
        <v>547</v>
      </c>
      <c r="D34" s="15" t="s">
        <v>305</v>
      </c>
      <c r="E34" s="15"/>
      <c r="F34" s="137">
        <f>F35</f>
        <v>136.4</v>
      </c>
      <c r="G34" s="137"/>
    </row>
    <row r="35" spans="1:7" ht="63" hidden="1">
      <c r="A35" s="37" t="s">
        <v>245</v>
      </c>
      <c r="B35" s="15" t="s">
        <v>545</v>
      </c>
      <c r="C35" s="15" t="s">
        <v>547</v>
      </c>
      <c r="D35" s="15" t="s">
        <v>305</v>
      </c>
      <c r="E35" s="15"/>
      <c r="F35" s="137">
        <f>'прилож.2'!D26</f>
        <v>136.4</v>
      </c>
      <c r="G35" s="137"/>
    </row>
    <row r="36" spans="1:7" ht="15.75">
      <c r="A36" s="198" t="s">
        <v>244</v>
      </c>
      <c r="B36" s="15" t="s">
        <v>545</v>
      </c>
      <c r="C36" s="15" t="s">
        <v>547</v>
      </c>
      <c r="D36" s="15" t="s">
        <v>305</v>
      </c>
      <c r="E36" s="15" t="s">
        <v>472</v>
      </c>
      <c r="F36" s="137">
        <f>F37</f>
        <v>136.4</v>
      </c>
      <c r="G36" s="137"/>
    </row>
    <row r="37" spans="1:9" ht="15.75">
      <c r="A37" s="12" t="s">
        <v>498</v>
      </c>
      <c r="B37" s="10" t="s">
        <v>545</v>
      </c>
      <c r="C37" s="10" t="s">
        <v>547</v>
      </c>
      <c r="D37" s="10" t="s">
        <v>305</v>
      </c>
      <c r="E37" s="10" t="s">
        <v>246</v>
      </c>
      <c r="F37" s="138">
        <v>136.4</v>
      </c>
      <c r="G37" s="138"/>
      <c r="I37" s="129">
        <f>F37+F63+F227</f>
        <v>528.4</v>
      </c>
    </row>
    <row r="38" spans="1:7" s="23" customFormat="1" ht="15.75">
      <c r="A38" s="43" t="s">
        <v>276</v>
      </c>
      <c r="B38" s="36" t="s">
        <v>545</v>
      </c>
      <c r="C38" s="36" t="s">
        <v>549</v>
      </c>
      <c r="D38" s="36"/>
      <c r="E38" s="36"/>
      <c r="F38" s="136">
        <f>F39</f>
        <v>100</v>
      </c>
      <c r="G38" s="136">
        <f>G39</f>
        <v>0</v>
      </c>
    </row>
    <row r="39" spans="1:7" ht="15.75">
      <c r="A39" s="42" t="s">
        <v>375</v>
      </c>
      <c r="B39" s="15" t="s">
        <v>545</v>
      </c>
      <c r="C39" s="15" t="s">
        <v>549</v>
      </c>
      <c r="D39" s="15" t="s">
        <v>308</v>
      </c>
      <c r="E39" s="15"/>
      <c r="F39" s="137">
        <f>F40</f>
        <v>100</v>
      </c>
      <c r="G39" s="137">
        <f>G40</f>
        <v>0</v>
      </c>
    </row>
    <row r="40" spans="1:7" ht="16.5" thickBot="1">
      <c r="A40" s="42" t="s">
        <v>276</v>
      </c>
      <c r="B40" s="15" t="s">
        <v>545</v>
      </c>
      <c r="C40" s="15" t="s">
        <v>549</v>
      </c>
      <c r="D40" s="15" t="s">
        <v>346</v>
      </c>
      <c r="E40" s="15"/>
      <c r="F40" s="137">
        <f>F43</f>
        <v>100</v>
      </c>
      <c r="G40" s="137">
        <f>G43</f>
        <v>0</v>
      </c>
    </row>
    <row r="41" spans="1:7" ht="18" customHeight="1" thickBot="1">
      <c r="A41" s="199" t="s">
        <v>477</v>
      </c>
      <c r="B41" s="15" t="s">
        <v>545</v>
      </c>
      <c r="C41" s="15" t="s">
        <v>549</v>
      </c>
      <c r="D41" s="15" t="s">
        <v>346</v>
      </c>
      <c r="E41" s="15" t="s">
        <v>475</v>
      </c>
      <c r="F41" s="137">
        <f>F42</f>
        <v>100</v>
      </c>
      <c r="G41" s="137"/>
    </row>
    <row r="42" spans="1:9" ht="17.25" customHeight="1" thickBot="1">
      <c r="A42" s="196" t="s">
        <v>478</v>
      </c>
      <c r="B42" s="15" t="s">
        <v>545</v>
      </c>
      <c r="C42" s="15" t="s">
        <v>549</v>
      </c>
      <c r="D42" s="15" t="s">
        <v>346</v>
      </c>
      <c r="E42" s="15" t="s">
        <v>476</v>
      </c>
      <c r="F42" s="137">
        <f>F43</f>
        <v>100</v>
      </c>
      <c r="G42" s="137"/>
      <c r="I42" s="129">
        <f>F37+F63+F229</f>
        <v>528.4</v>
      </c>
    </row>
    <row r="43" spans="1:7" ht="15.75">
      <c r="A43" s="44" t="s">
        <v>208</v>
      </c>
      <c r="B43" s="10" t="s">
        <v>545</v>
      </c>
      <c r="C43" s="10" t="s">
        <v>549</v>
      </c>
      <c r="D43" s="175" t="s">
        <v>346</v>
      </c>
      <c r="E43" s="10" t="s">
        <v>197</v>
      </c>
      <c r="F43" s="138">
        <f>'прилож.2'!D30</f>
        <v>100</v>
      </c>
      <c r="G43" s="138">
        <v>0</v>
      </c>
    </row>
    <row r="44" spans="1:7" s="29" customFormat="1" ht="15.75">
      <c r="A44" s="43" t="s">
        <v>512</v>
      </c>
      <c r="B44" s="36" t="s">
        <v>545</v>
      </c>
      <c r="C44" s="36" t="s">
        <v>576</v>
      </c>
      <c r="D44" s="36"/>
      <c r="E44" s="36"/>
      <c r="F44" s="136">
        <f>F45</f>
        <v>100</v>
      </c>
      <c r="G44" s="136">
        <f>G45</f>
        <v>0</v>
      </c>
    </row>
    <row r="45" spans="1:7" s="29" customFormat="1" ht="15.75">
      <c r="A45" s="42" t="s">
        <v>375</v>
      </c>
      <c r="B45" s="15" t="s">
        <v>545</v>
      </c>
      <c r="C45" s="15" t="s">
        <v>576</v>
      </c>
      <c r="D45" s="15" t="s">
        <v>308</v>
      </c>
      <c r="E45" s="15"/>
      <c r="F45" s="137">
        <f>F46</f>
        <v>100</v>
      </c>
      <c r="G45" s="137">
        <f>G46</f>
        <v>0</v>
      </c>
    </row>
    <row r="46" spans="1:7" s="29" customFormat="1" ht="15.75">
      <c r="A46" s="42" t="s">
        <v>513</v>
      </c>
      <c r="B46" s="15" t="s">
        <v>545</v>
      </c>
      <c r="C46" s="15" t="s">
        <v>576</v>
      </c>
      <c r="D46" s="15" t="s">
        <v>306</v>
      </c>
      <c r="E46" s="15"/>
      <c r="F46" s="137">
        <f>F48</f>
        <v>100</v>
      </c>
      <c r="G46" s="137">
        <f>G48</f>
        <v>0</v>
      </c>
    </row>
    <row r="47" spans="1:7" s="29" customFormat="1" ht="15.75">
      <c r="A47" s="198" t="s">
        <v>480</v>
      </c>
      <c r="B47" s="15" t="s">
        <v>545</v>
      </c>
      <c r="C47" s="15" t="s">
        <v>576</v>
      </c>
      <c r="D47" s="15" t="s">
        <v>306</v>
      </c>
      <c r="E47" s="15" t="s">
        <v>479</v>
      </c>
      <c r="F47" s="137">
        <f>F48</f>
        <v>100</v>
      </c>
      <c r="G47" s="137"/>
    </row>
    <row r="48" spans="1:7" s="29" customFormat="1" ht="15.75">
      <c r="A48" s="44" t="s">
        <v>200</v>
      </c>
      <c r="B48" s="10" t="s">
        <v>545</v>
      </c>
      <c r="C48" s="10" t="s">
        <v>576</v>
      </c>
      <c r="D48" s="10" t="s">
        <v>306</v>
      </c>
      <c r="E48" s="10" t="s">
        <v>201</v>
      </c>
      <c r="F48" s="138">
        <f>'прилож.2'!D37</f>
        <v>100</v>
      </c>
      <c r="G48" s="138">
        <v>0</v>
      </c>
    </row>
    <row r="49" spans="1:7" s="29" customFormat="1" ht="15.75">
      <c r="A49" s="43" t="s">
        <v>515</v>
      </c>
      <c r="B49" s="36" t="s">
        <v>545</v>
      </c>
      <c r="C49" s="36" t="s">
        <v>8</v>
      </c>
      <c r="D49" s="36"/>
      <c r="E49" s="36"/>
      <c r="F49" s="136">
        <f>F50</f>
        <v>2431.2</v>
      </c>
      <c r="G49" s="136">
        <f>G51</f>
        <v>0</v>
      </c>
    </row>
    <row r="50" spans="1:7" s="29" customFormat="1" ht="15.75">
      <c r="A50" s="43" t="s">
        <v>375</v>
      </c>
      <c r="B50" s="36" t="s">
        <v>545</v>
      </c>
      <c r="C50" s="36" t="s">
        <v>8</v>
      </c>
      <c r="D50" s="36" t="s">
        <v>308</v>
      </c>
      <c r="E50" s="36"/>
      <c r="F50" s="136">
        <f>F51+F61</f>
        <v>2431.2</v>
      </c>
      <c r="G50" s="136">
        <f>G52</f>
        <v>0</v>
      </c>
    </row>
    <row r="51" spans="1:9" ht="15.75">
      <c r="A51" s="14" t="s">
        <v>0</v>
      </c>
      <c r="B51" s="15" t="s">
        <v>545</v>
      </c>
      <c r="C51" s="15" t="s">
        <v>8</v>
      </c>
      <c r="D51" s="15" t="s">
        <v>307</v>
      </c>
      <c r="E51" s="36"/>
      <c r="F51" s="137">
        <f>F52+F55+F58</f>
        <v>2414.2</v>
      </c>
      <c r="G51" s="137">
        <f>G52</f>
        <v>0</v>
      </c>
      <c r="I51" s="194">
        <f>F51+F135+F287</f>
        <v>3238.1</v>
      </c>
    </row>
    <row r="52" spans="1:7" ht="48" thickBot="1">
      <c r="A52" s="195" t="s">
        <v>473</v>
      </c>
      <c r="B52" s="15" t="s">
        <v>545</v>
      </c>
      <c r="C52" s="15" t="s">
        <v>8</v>
      </c>
      <c r="D52" s="15" t="s">
        <v>307</v>
      </c>
      <c r="E52" s="36" t="s">
        <v>471</v>
      </c>
      <c r="F52" s="137">
        <f>F53</f>
        <v>100</v>
      </c>
      <c r="G52" s="137">
        <f>G53</f>
        <v>0</v>
      </c>
    </row>
    <row r="53" spans="1:7" ht="16.5" thickBot="1">
      <c r="A53" s="196" t="s">
        <v>474</v>
      </c>
      <c r="B53" s="15" t="s">
        <v>545</v>
      </c>
      <c r="C53" s="15" t="s">
        <v>8</v>
      </c>
      <c r="D53" s="15" t="s">
        <v>307</v>
      </c>
      <c r="E53" s="36" t="s">
        <v>470</v>
      </c>
      <c r="F53" s="137">
        <f>F54</f>
        <v>100</v>
      </c>
      <c r="G53" s="137">
        <f>SUM(G54:G60)</f>
        <v>0</v>
      </c>
    </row>
    <row r="54" spans="1:7" ht="16.5" thickBot="1">
      <c r="A54" s="12" t="s">
        <v>195</v>
      </c>
      <c r="B54" s="10" t="s">
        <v>545</v>
      </c>
      <c r="C54" s="10" t="s">
        <v>8</v>
      </c>
      <c r="D54" s="10" t="s">
        <v>307</v>
      </c>
      <c r="E54" s="10" t="s">
        <v>196</v>
      </c>
      <c r="F54" s="138">
        <f>'прилож.2'!D42</f>
        <v>100</v>
      </c>
      <c r="G54" s="139">
        <v>0</v>
      </c>
    </row>
    <row r="55" spans="1:7" ht="16.5" thickBot="1">
      <c r="A55" s="199" t="s">
        <v>477</v>
      </c>
      <c r="B55" s="15" t="s">
        <v>545</v>
      </c>
      <c r="C55" s="15" t="s">
        <v>8</v>
      </c>
      <c r="D55" s="15" t="s">
        <v>307</v>
      </c>
      <c r="E55" s="15" t="s">
        <v>475</v>
      </c>
      <c r="F55" s="137">
        <f>F56</f>
        <v>2204</v>
      </c>
      <c r="G55" s="136"/>
    </row>
    <row r="56" spans="1:9" ht="16.5" thickBot="1">
      <c r="A56" s="196" t="s">
        <v>478</v>
      </c>
      <c r="B56" s="15" t="s">
        <v>545</v>
      </c>
      <c r="C56" s="15" t="s">
        <v>8</v>
      </c>
      <c r="D56" s="15" t="s">
        <v>307</v>
      </c>
      <c r="E56" s="15" t="s">
        <v>476</v>
      </c>
      <c r="F56" s="137">
        <f>F57</f>
        <v>2204</v>
      </c>
      <c r="G56" s="136"/>
      <c r="I56" s="129">
        <f>F57+F293</f>
        <v>2294.3</v>
      </c>
    </row>
    <row r="57" spans="1:7" ht="15.75">
      <c r="A57" s="12" t="s">
        <v>208</v>
      </c>
      <c r="B57" s="10" t="s">
        <v>545</v>
      </c>
      <c r="C57" s="10" t="s">
        <v>8</v>
      </c>
      <c r="D57" s="10" t="s">
        <v>307</v>
      </c>
      <c r="E57" s="10" t="s">
        <v>197</v>
      </c>
      <c r="F57" s="138">
        <f>'прилож.2'!D43+1.2+1320.9+126+44.8+13.3+0.1+2.1-61.4-42.8-7.6+7.6+7.2-18.8+20.4</f>
        <v>2204</v>
      </c>
      <c r="G57" s="138">
        <v>0</v>
      </c>
    </row>
    <row r="58" spans="1:7" ht="16.5" thickBot="1">
      <c r="A58" s="200" t="s">
        <v>480</v>
      </c>
      <c r="B58" s="15" t="s">
        <v>545</v>
      </c>
      <c r="C58" s="15" t="s">
        <v>8</v>
      </c>
      <c r="D58" s="15" t="s">
        <v>307</v>
      </c>
      <c r="E58" s="15" t="s">
        <v>479</v>
      </c>
      <c r="F58" s="137">
        <f>F59</f>
        <v>110.19999999999999</v>
      </c>
      <c r="G58" s="137"/>
    </row>
    <row r="59" spans="1:7" ht="16.5" hidden="1" thickBot="1">
      <c r="A59" s="200" t="s">
        <v>482</v>
      </c>
      <c r="B59" s="15" t="s">
        <v>545</v>
      </c>
      <c r="C59" s="15" t="s">
        <v>8</v>
      </c>
      <c r="D59" s="15" t="s">
        <v>307</v>
      </c>
      <c r="E59" s="15" t="s">
        <v>481</v>
      </c>
      <c r="F59" s="137">
        <f>F60</f>
        <v>110.19999999999999</v>
      </c>
      <c r="G59" s="137"/>
    </row>
    <row r="60" spans="1:7" ht="15.75" hidden="1">
      <c r="A60" s="12" t="s">
        <v>199</v>
      </c>
      <c r="B60" s="10" t="s">
        <v>545</v>
      </c>
      <c r="C60" s="10" t="s">
        <v>8</v>
      </c>
      <c r="D60" s="10" t="s">
        <v>307</v>
      </c>
      <c r="E60" s="10" t="s">
        <v>198</v>
      </c>
      <c r="F60" s="138">
        <f>'прилож.2'!D44+2.6</f>
        <v>110.19999999999999</v>
      </c>
      <c r="G60" s="138">
        <v>0</v>
      </c>
    </row>
    <row r="61" spans="1:7" ht="15.75" hidden="1">
      <c r="A61" s="12" t="s">
        <v>244</v>
      </c>
      <c r="B61" s="10" t="s">
        <v>545</v>
      </c>
      <c r="C61" s="10" t="s">
        <v>8</v>
      </c>
      <c r="D61" s="10" t="s">
        <v>305</v>
      </c>
      <c r="E61" s="10"/>
      <c r="F61" s="138">
        <f>F63</f>
        <v>17</v>
      </c>
      <c r="G61" s="138">
        <v>0</v>
      </c>
    </row>
    <row r="62" spans="1:7" ht="15.75" hidden="1">
      <c r="A62" s="198" t="s">
        <v>244</v>
      </c>
      <c r="B62" s="10" t="s">
        <v>545</v>
      </c>
      <c r="C62" s="10" t="s">
        <v>8</v>
      </c>
      <c r="D62" s="10" t="s">
        <v>305</v>
      </c>
      <c r="E62" s="10" t="s">
        <v>472</v>
      </c>
      <c r="F62" s="138">
        <f>F63</f>
        <v>17</v>
      </c>
      <c r="G62" s="138"/>
    </row>
    <row r="63" spans="1:7" ht="15.75" hidden="1">
      <c r="A63" s="12" t="s">
        <v>244</v>
      </c>
      <c r="B63" s="10" t="s">
        <v>545</v>
      </c>
      <c r="C63" s="10" t="s">
        <v>8</v>
      </c>
      <c r="D63" s="10" t="s">
        <v>305</v>
      </c>
      <c r="E63" s="10" t="s">
        <v>246</v>
      </c>
      <c r="F63" s="138">
        <f>'прилож.2'!D45</f>
        <v>17</v>
      </c>
      <c r="G63" s="138">
        <v>0</v>
      </c>
    </row>
    <row r="64" spans="1:7" ht="15.75">
      <c r="A64" s="41" t="s">
        <v>518</v>
      </c>
      <c r="B64" s="39" t="s">
        <v>546</v>
      </c>
      <c r="C64" s="39"/>
      <c r="D64" s="39"/>
      <c r="E64" s="39"/>
      <c r="F64" s="135">
        <f aca="true" t="shared" si="0" ref="F64:G67">F65</f>
        <v>720</v>
      </c>
      <c r="G64" s="135">
        <f t="shared" si="0"/>
        <v>720</v>
      </c>
    </row>
    <row r="65" spans="1:7" ht="15.75">
      <c r="A65" s="43" t="s">
        <v>519</v>
      </c>
      <c r="B65" s="36" t="s">
        <v>546</v>
      </c>
      <c r="C65" s="36" t="s">
        <v>550</v>
      </c>
      <c r="D65" s="36"/>
      <c r="E65" s="36"/>
      <c r="F65" s="136">
        <f>F66</f>
        <v>720</v>
      </c>
      <c r="G65" s="136">
        <f>G67</f>
        <v>720</v>
      </c>
    </row>
    <row r="66" spans="1:7" ht="15.75">
      <c r="A66" s="43" t="s">
        <v>375</v>
      </c>
      <c r="B66" s="36" t="s">
        <v>546</v>
      </c>
      <c r="C66" s="36" t="s">
        <v>550</v>
      </c>
      <c r="D66" s="36" t="s">
        <v>308</v>
      </c>
      <c r="E66" s="36"/>
      <c r="F66" s="136">
        <f>F67</f>
        <v>720</v>
      </c>
      <c r="G66" s="136">
        <f>G68</f>
        <v>720</v>
      </c>
    </row>
    <row r="67" spans="1:7" ht="15" customHeight="1" hidden="1">
      <c r="A67" s="14" t="s">
        <v>516</v>
      </c>
      <c r="B67" s="15" t="s">
        <v>546</v>
      </c>
      <c r="C67" s="15" t="s">
        <v>550</v>
      </c>
      <c r="D67" s="15" t="s">
        <v>310</v>
      </c>
      <c r="E67" s="15"/>
      <c r="F67" s="137">
        <f t="shared" si="0"/>
        <v>720</v>
      </c>
      <c r="G67" s="137">
        <f t="shared" si="0"/>
        <v>720</v>
      </c>
    </row>
    <row r="68" spans="1:7" ht="29.25" customHeight="1" outlineLevel="1">
      <c r="A68" s="14" t="s">
        <v>520</v>
      </c>
      <c r="B68" s="15" t="s">
        <v>546</v>
      </c>
      <c r="C68" s="15" t="s">
        <v>550</v>
      </c>
      <c r="D68" s="15" t="s">
        <v>310</v>
      </c>
      <c r="E68" s="15"/>
      <c r="F68" s="137">
        <f>F71+F72+F75</f>
        <v>720</v>
      </c>
      <c r="G68" s="137">
        <f>G71+G72+G75</f>
        <v>720</v>
      </c>
    </row>
    <row r="69" spans="1:7" ht="52.5" customHeight="1" outlineLevel="1" thickBot="1">
      <c r="A69" s="195" t="s">
        <v>473</v>
      </c>
      <c r="B69" s="15" t="s">
        <v>546</v>
      </c>
      <c r="C69" s="15" t="s">
        <v>550</v>
      </c>
      <c r="D69" s="15" t="s">
        <v>310</v>
      </c>
      <c r="E69" s="15" t="s">
        <v>471</v>
      </c>
      <c r="F69" s="137">
        <f>F70</f>
        <v>475</v>
      </c>
      <c r="G69" s="137">
        <f aca="true" t="shared" si="1" ref="G69:G75">F69</f>
        <v>475</v>
      </c>
    </row>
    <row r="70" spans="1:7" ht="15" customHeight="1" outlineLevel="1" thickBot="1">
      <c r="A70" s="196" t="s">
        <v>474</v>
      </c>
      <c r="B70" s="15" t="s">
        <v>546</v>
      </c>
      <c r="C70" s="15" t="s">
        <v>550</v>
      </c>
      <c r="D70" s="15" t="s">
        <v>310</v>
      </c>
      <c r="E70" s="15" t="s">
        <v>470</v>
      </c>
      <c r="F70" s="137">
        <f>F71+F72</f>
        <v>475</v>
      </c>
      <c r="G70" s="137">
        <f t="shared" si="1"/>
        <v>475</v>
      </c>
    </row>
    <row r="71" spans="1:7" ht="15.75" customHeight="1" outlineLevel="1">
      <c r="A71" s="7" t="s">
        <v>194</v>
      </c>
      <c r="B71" s="10" t="s">
        <v>546</v>
      </c>
      <c r="C71" s="10" t="s">
        <v>550</v>
      </c>
      <c r="D71" s="10" t="s">
        <v>310</v>
      </c>
      <c r="E71" s="10" t="s">
        <v>193</v>
      </c>
      <c r="F71" s="138">
        <f>'прилож.2'!D50</f>
        <v>452</v>
      </c>
      <c r="G71" s="138">
        <f t="shared" si="1"/>
        <v>452</v>
      </c>
    </row>
    <row r="72" spans="1:7" ht="15.75" customHeight="1" outlineLevel="1" thickBot="1">
      <c r="A72" s="12" t="s">
        <v>195</v>
      </c>
      <c r="B72" s="10" t="s">
        <v>546</v>
      </c>
      <c r="C72" s="10" t="s">
        <v>550</v>
      </c>
      <c r="D72" s="10" t="s">
        <v>310</v>
      </c>
      <c r="E72" s="10" t="s">
        <v>196</v>
      </c>
      <c r="F72" s="138">
        <f>'прилож.2'!D51</f>
        <v>23</v>
      </c>
      <c r="G72" s="138">
        <f t="shared" si="1"/>
        <v>23</v>
      </c>
    </row>
    <row r="73" spans="1:7" ht="16.5" customHeight="1" outlineLevel="1" thickBot="1">
      <c r="A73" s="199" t="s">
        <v>477</v>
      </c>
      <c r="B73" s="15" t="s">
        <v>546</v>
      </c>
      <c r="C73" s="15" t="s">
        <v>550</v>
      </c>
      <c r="D73" s="15" t="s">
        <v>310</v>
      </c>
      <c r="E73" s="15" t="s">
        <v>475</v>
      </c>
      <c r="F73" s="137">
        <f>F74</f>
        <v>245</v>
      </c>
      <c r="G73" s="137">
        <f t="shared" si="1"/>
        <v>245</v>
      </c>
    </row>
    <row r="74" spans="1:7" ht="17.25" customHeight="1" outlineLevel="1" thickBot="1">
      <c r="A74" s="196" t="s">
        <v>478</v>
      </c>
      <c r="B74" s="15" t="s">
        <v>546</v>
      </c>
      <c r="C74" s="15" t="s">
        <v>550</v>
      </c>
      <c r="D74" s="15" t="s">
        <v>310</v>
      </c>
      <c r="E74" s="15" t="s">
        <v>476</v>
      </c>
      <c r="F74" s="137">
        <f>F75</f>
        <v>245</v>
      </c>
      <c r="G74" s="137">
        <f t="shared" si="1"/>
        <v>245</v>
      </c>
    </row>
    <row r="75" spans="1:7" ht="15.75" customHeight="1" outlineLevel="1">
      <c r="A75" s="12" t="s">
        <v>208</v>
      </c>
      <c r="B75" s="10" t="s">
        <v>546</v>
      </c>
      <c r="C75" s="10" t="s">
        <v>550</v>
      </c>
      <c r="D75" s="10" t="s">
        <v>310</v>
      </c>
      <c r="E75" s="10" t="s">
        <v>197</v>
      </c>
      <c r="F75" s="138">
        <f>'прилож.2'!D52-80</f>
        <v>245</v>
      </c>
      <c r="G75" s="138">
        <f t="shared" si="1"/>
        <v>245</v>
      </c>
    </row>
    <row r="76" spans="1:7" ht="12.75" customHeight="1" outlineLevel="1">
      <c r="A76" s="31" t="s">
        <v>18</v>
      </c>
      <c r="B76" s="39" t="s">
        <v>550</v>
      </c>
      <c r="C76" s="39"/>
      <c r="D76" s="39"/>
      <c r="E76" s="39"/>
      <c r="F76" s="135">
        <f>F77+F101+F94</f>
        <v>151.7</v>
      </c>
      <c r="G76" s="135">
        <f>G77</f>
        <v>121.2</v>
      </c>
    </row>
    <row r="77" spans="1:7" ht="15" customHeight="1" outlineLevel="1">
      <c r="A77" s="33" t="s">
        <v>236</v>
      </c>
      <c r="B77" s="36" t="s">
        <v>550</v>
      </c>
      <c r="C77" s="36" t="s">
        <v>547</v>
      </c>
      <c r="D77" s="140"/>
      <c r="E77" s="140"/>
      <c r="F77" s="141">
        <f>F79</f>
        <v>84</v>
      </c>
      <c r="G77" s="141">
        <f>G79</f>
        <v>121.2</v>
      </c>
    </row>
    <row r="78" spans="1:7" ht="15" customHeight="1" outlineLevel="1">
      <c r="A78" s="33" t="s">
        <v>375</v>
      </c>
      <c r="B78" s="36" t="s">
        <v>550</v>
      </c>
      <c r="C78" s="36" t="s">
        <v>547</v>
      </c>
      <c r="D78" s="140" t="s">
        <v>308</v>
      </c>
      <c r="E78" s="140"/>
      <c r="F78" s="141">
        <f>F79</f>
        <v>84</v>
      </c>
      <c r="G78" s="141">
        <f>G80</f>
        <v>101.2</v>
      </c>
    </row>
    <row r="79" spans="1:7" ht="15" customHeight="1" hidden="1" outlineLevel="1">
      <c r="A79" s="14" t="s">
        <v>215</v>
      </c>
      <c r="B79" s="15" t="s">
        <v>550</v>
      </c>
      <c r="C79" s="15" t="s">
        <v>547</v>
      </c>
      <c r="D79" s="15" t="s">
        <v>311</v>
      </c>
      <c r="E79" s="15"/>
      <c r="F79" s="137">
        <f>F80+F88</f>
        <v>84</v>
      </c>
      <c r="G79" s="137">
        <f>G80+G88</f>
        <v>121.2</v>
      </c>
    </row>
    <row r="80" spans="1:7" ht="15" customHeight="1" outlineLevel="1">
      <c r="A80" s="14" t="s">
        <v>213</v>
      </c>
      <c r="B80" s="15" t="s">
        <v>550</v>
      </c>
      <c r="C80" s="15" t="s">
        <v>547</v>
      </c>
      <c r="D80" s="15" t="s">
        <v>311</v>
      </c>
      <c r="E80" s="15"/>
      <c r="F80" s="137">
        <f>F81+F84</f>
        <v>65</v>
      </c>
      <c r="G80" s="137">
        <f>SUM(G83:G87)</f>
        <v>101.2</v>
      </c>
    </row>
    <row r="81" spans="1:7" ht="52.5" customHeight="1" outlineLevel="1" thickBot="1">
      <c r="A81" s="195" t="s">
        <v>473</v>
      </c>
      <c r="B81" s="15" t="s">
        <v>550</v>
      </c>
      <c r="C81" s="15" t="s">
        <v>547</v>
      </c>
      <c r="D81" s="15" t="s">
        <v>311</v>
      </c>
      <c r="E81" s="15" t="s">
        <v>471</v>
      </c>
      <c r="F81" s="137">
        <f>F82</f>
        <v>46.9</v>
      </c>
      <c r="G81" s="137">
        <f aca="true" t="shared" si="2" ref="G81:G87">F81</f>
        <v>46.9</v>
      </c>
    </row>
    <row r="82" spans="1:7" ht="15" customHeight="1" outlineLevel="1" thickBot="1">
      <c r="A82" s="196" t="s">
        <v>474</v>
      </c>
      <c r="B82" s="15" t="s">
        <v>550</v>
      </c>
      <c r="C82" s="15" t="s">
        <v>547</v>
      </c>
      <c r="D82" s="15" t="s">
        <v>311</v>
      </c>
      <c r="E82" s="15" t="s">
        <v>470</v>
      </c>
      <c r="F82" s="137">
        <f>F83</f>
        <v>46.9</v>
      </c>
      <c r="G82" s="137">
        <f t="shared" si="2"/>
        <v>46.9</v>
      </c>
    </row>
    <row r="83" spans="1:7" ht="15" customHeight="1" outlineLevel="1" thickBot="1">
      <c r="A83" s="7" t="s">
        <v>194</v>
      </c>
      <c r="B83" s="10" t="s">
        <v>550</v>
      </c>
      <c r="C83" s="10" t="s">
        <v>547</v>
      </c>
      <c r="D83" s="10" t="s">
        <v>311</v>
      </c>
      <c r="E83" s="10" t="s">
        <v>193</v>
      </c>
      <c r="F83" s="138">
        <f>'прилож.2'!D57</f>
        <v>46.9</v>
      </c>
      <c r="G83" s="138">
        <f t="shared" si="2"/>
        <v>46.9</v>
      </c>
    </row>
    <row r="84" spans="1:7" ht="15" customHeight="1" outlineLevel="1" thickBot="1">
      <c r="A84" s="199" t="s">
        <v>477</v>
      </c>
      <c r="B84" s="15" t="s">
        <v>550</v>
      </c>
      <c r="C84" s="15" t="s">
        <v>547</v>
      </c>
      <c r="D84" s="15" t="s">
        <v>311</v>
      </c>
      <c r="E84" s="15" t="s">
        <v>475</v>
      </c>
      <c r="F84" s="137">
        <f>F85</f>
        <v>18.1</v>
      </c>
      <c r="G84" s="137">
        <f t="shared" si="2"/>
        <v>18.1</v>
      </c>
    </row>
    <row r="85" spans="1:7" ht="15" customHeight="1" outlineLevel="1" thickBot="1">
      <c r="A85" s="196" t="s">
        <v>478</v>
      </c>
      <c r="B85" s="15" t="s">
        <v>550</v>
      </c>
      <c r="C85" s="15" t="s">
        <v>547</v>
      </c>
      <c r="D85" s="15" t="s">
        <v>311</v>
      </c>
      <c r="E85" s="15" t="s">
        <v>476</v>
      </c>
      <c r="F85" s="137">
        <f>F86+F87</f>
        <v>18.1</v>
      </c>
      <c r="G85" s="137">
        <f t="shared" si="2"/>
        <v>18.1</v>
      </c>
    </row>
    <row r="86" spans="1:7" ht="15" customHeight="1" outlineLevel="1">
      <c r="A86" s="12" t="s">
        <v>203</v>
      </c>
      <c r="B86" s="10" t="s">
        <v>550</v>
      </c>
      <c r="C86" s="10" t="s">
        <v>547</v>
      </c>
      <c r="D86" s="10" t="s">
        <v>311</v>
      </c>
      <c r="E86" s="10" t="s">
        <v>202</v>
      </c>
      <c r="F86" s="138">
        <f>'прилож.2'!D58</f>
        <v>8.9</v>
      </c>
      <c r="G86" s="138">
        <f t="shared" si="2"/>
        <v>8.9</v>
      </c>
    </row>
    <row r="87" spans="1:7" ht="15" customHeight="1" outlineLevel="1">
      <c r="A87" s="12" t="s">
        <v>208</v>
      </c>
      <c r="B87" s="10" t="s">
        <v>550</v>
      </c>
      <c r="C87" s="10" t="s">
        <v>547</v>
      </c>
      <c r="D87" s="10" t="s">
        <v>311</v>
      </c>
      <c r="E87" s="10" t="s">
        <v>197</v>
      </c>
      <c r="F87" s="138">
        <f>'прилож.2'!D59</f>
        <v>9.2</v>
      </c>
      <c r="G87" s="138">
        <f t="shared" si="2"/>
        <v>9.2</v>
      </c>
    </row>
    <row r="88" spans="1:7" ht="15" customHeight="1" outlineLevel="1" thickBot="1">
      <c r="A88" s="14" t="s">
        <v>214</v>
      </c>
      <c r="B88" s="15" t="s">
        <v>550</v>
      </c>
      <c r="C88" s="15" t="s">
        <v>547</v>
      </c>
      <c r="D88" s="15" t="s">
        <v>312</v>
      </c>
      <c r="E88" s="15"/>
      <c r="F88" s="137">
        <f>F91+F92+F93</f>
        <v>19</v>
      </c>
      <c r="G88" s="137">
        <f>G91+G92+G93</f>
        <v>20</v>
      </c>
    </row>
    <row r="89" spans="1:7" ht="15" customHeight="1" outlineLevel="1" thickBot="1">
      <c r="A89" s="199" t="s">
        <v>477</v>
      </c>
      <c r="B89" s="15" t="s">
        <v>550</v>
      </c>
      <c r="C89" s="15" t="s">
        <v>547</v>
      </c>
      <c r="D89" s="15" t="s">
        <v>312</v>
      </c>
      <c r="E89" s="15" t="s">
        <v>475</v>
      </c>
      <c r="F89" s="137">
        <f>F90</f>
        <v>19</v>
      </c>
      <c r="G89" s="137">
        <f>G92+G93+G94</f>
        <v>19.6</v>
      </c>
    </row>
    <row r="90" spans="1:7" ht="15" customHeight="1" outlineLevel="1" thickBot="1">
      <c r="A90" s="196" t="s">
        <v>478</v>
      </c>
      <c r="B90" s="15" t="s">
        <v>550</v>
      </c>
      <c r="C90" s="15" t="s">
        <v>547</v>
      </c>
      <c r="D90" s="15" t="s">
        <v>312</v>
      </c>
      <c r="E90" s="15" t="s">
        <v>476</v>
      </c>
      <c r="F90" s="137">
        <f>F91+F92</f>
        <v>19</v>
      </c>
      <c r="G90" s="137">
        <f>G93+G94+G95</f>
        <v>0</v>
      </c>
    </row>
    <row r="91" spans="1:7" ht="15" customHeight="1" outlineLevel="1">
      <c r="A91" s="12" t="s">
        <v>203</v>
      </c>
      <c r="B91" s="10" t="s">
        <v>550</v>
      </c>
      <c r="C91" s="10" t="s">
        <v>547</v>
      </c>
      <c r="D91" s="10" t="s">
        <v>312</v>
      </c>
      <c r="E91" s="10" t="s">
        <v>202</v>
      </c>
      <c r="F91" s="138">
        <f>'прилож.2'!D61</f>
        <v>0.4</v>
      </c>
      <c r="G91" s="138">
        <v>0.4</v>
      </c>
    </row>
    <row r="92" spans="1:7" ht="15" customHeight="1" outlineLevel="1">
      <c r="A92" s="12" t="s">
        <v>208</v>
      </c>
      <c r="B92" s="10" t="s">
        <v>550</v>
      </c>
      <c r="C92" s="10" t="s">
        <v>547</v>
      </c>
      <c r="D92" s="10" t="s">
        <v>312</v>
      </c>
      <c r="E92" s="10" t="s">
        <v>197</v>
      </c>
      <c r="F92" s="138">
        <f>'прилож.2'!D62-1-5.4+5.4</f>
        <v>18.6</v>
      </c>
      <c r="G92" s="138">
        <v>19.6</v>
      </c>
    </row>
    <row r="93" spans="1:7" ht="15" customHeight="1" hidden="1" outlineLevel="1">
      <c r="A93" s="12" t="s">
        <v>199</v>
      </c>
      <c r="B93" s="10" t="s">
        <v>550</v>
      </c>
      <c r="C93" s="10" t="s">
        <v>547</v>
      </c>
      <c r="D93" s="10" t="s">
        <v>312</v>
      </c>
      <c r="E93" s="10" t="s">
        <v>198</v>
      </c>
      <c r="F93" s="138">
        <f>'прилож.2'!D63</f>
        <v>0</v>
      </c>
      <c r="G93" s="138">
        <v>0</v>
      </c>
    </row>
    <row r="94" spans="1:7" ht="30" customHeight="1" outlineLevel="1">
      <c r="A94" s="30" t="s">
        <v>372</v>
      </c>
      <c r="B94" s="36" t="s">
        <v>550</v>
      </c>
      <c r="C94" s="36" t="s">
        <v>19</v>
      </c>
      <c r="D94" s="36"/>
      <c r="E94" s="15"/>
      <c r="F94" s="137">
        <f>F95</f>
        <v>37.7</v>
      </c>
      <c r="G94" s="137">
        <f>G95</f>
        <v>0</v>
      </c>
    </row>
    <row r="95" spans="1:7" ht="15" customHeight="1" outlineLevel="1">
      <c r="A95" s="37" t="s">
        <v>375</v>
      </c>
      <c r="B95" s="15" t="s">
        <v>550</v>
      </c>
      <c r="C95" s="15" t="s">
        <v>19</v>
      </c>
      <c r="D95" s="15" t="s">
        <v>308</v>
      </c>
      <c r="E95" s="10"/>
      <c r="F95" s="138">
        <f>F99</f>
        <v>37.7</v>
      </c>
      <c r="G95" s="138">
        <f>G99</f>
        <v>0</v>
      </c>
    </row>
    <row r="96" spans="1:7" ht="15" customHeight="1" outlineLevel="1" thickBot="1">
      <c r="A96" s="14" t="s">
        <v>372</v>
      </c>
      <c r="B96" s="15" t="s">
        <v>550</v>
      </c>
      <c r="C96" s="15" t="s">
        <v>19</v>
      </c>
      <c r="D96" s="15" t="s">
        <v>313</v>
      </c>
      <c r="E96" s="10"/>
      <c r="F96" s="138">
        <f>F97</f>
        <v>37.7</v>
      </c>
      <c r="G96" s="138">
        <v>0</v>
      </c>
    </row>
    <row r="97" spans="1:7" ht="15" customHeight="1" outlineLevel="1" thickBot="1">
      <c r="A97" s="199" t="s">
        <v>477</v>
      </c>
      <c r="B97" s="15" t="s">
        <v>550</v>
      </c>
      <c r="C97" s="15" t="s">
        <v>19</v>
      </c>
      <c r="D97" s="15" t="s">
        <v>313</v>
      </c>
      <c r="E97" s="15" t="s">
        <v>475</v>
      </c>
      <c r="F97" s="137">
        <f>F98</f>
        <v>37.7</v>
      </c>
      <c r="G97" s="137">
        <f>G100</f>
        <v>0</v>
      </c>
    </row>
    <row r="98" spans="1:7" ht="15" customHeight="1" outlineLevel="1" thickBot="1">
      <c r="A98" s="196" t="s">
        <v>478</v>
      </c>
      <c r="B98" s="15" t="s">
        <v>550</v>
      </c>
      <c r="C98" s="15" t="s">
        <v>19</v>
      </c>
      <c r="D98" s="15" t="s">
        <v>313</v>
      </c>
      <c r="E98" s="15" t="s">
        <v>476</v>
      </c>
      <c r="F98" s="137">
        <f>F99</f>
        <v>37.7</v>
      </c>
      <c r="G98" s="137">
        <f>G101</f>
        <v>0</v>
      </c>
    </row>
    <row r="99" spans="1:7" ht="15" customHeight="1" hidden="1" outlineLevel="1">
      <c r="A99" s="7" t="s">
        <v>376</v>
      </c>
      <c r="B99" s="10" t="s">
        <v>550</v>
      </c>
      <c r="C99" s="10" t="s">
        <v>19</v>
      </c>
      <c r="D99" s="10" t="s">
        <v>313</v>
      </c>
      <c r="E99" s="10" t="s">
        <v>197</v>
      </c>
      <c r="F99" s="138">
        <f>F100</f>
        <v>37.7</v>
      </c>
      <c r="G99" s="138">
        <f>G100</f>
        <v>0</v>
      </c>
    </row>
    <row r="100" spans="1:7" ht="15" customHeight="1" outlineLevel="1">
      <c r="A100" s="12" t="s">
        <v>208</v>
      </c>
      <c r="B100" s="10" t="s">
        <v>550</v>
      </c>
      <c r="C100" s="10" t="s">
        <v>19</v>
      </c>
      <c r="D100" s="10" t="s">
        <v>313</v>
      </c>
      <c r="E100" s="152">
        <v>244</v>
      </c>
      <c r="F100" s="153">
        <f>'прилож.2'!D65</f>
        <v>37.7</v>
      </c>
      <c r="G100" s="153">
        <v>0</v>
      </c>
    </row>
    <row r="101" spans="1:7" ht="15" customHeight="1" outlineLevel="1">
      <c r="A101" s="30" t="s">
        <v>237</v>
      </c>
      <c r="B101" s="36" t="s">
        <v>550</v>
      </c>
      <c r="C101" s="36" t="s">
        <v>238</v>
      </c>
      <c r="D101" s="36"/>
      <c r="E101" s="15"/>
      <c r="F101" s="137">
        <f>F102</f>
        <v>30</v>
      </c>
      <c r="G101" s="137">
        <f>G102</f>
        <v>0</v>
      </c>
    </row>
    <row r="102" spans="1:7" ht="21" customHeight="1" thickBot="1">
      <c r="A102" s="37" t="s">
        <v>377</v>
      </c>
      <c r="B102" s="15" t="s">
        <v>550</v>
      </c>
      <c r="C102" s="15" t="s">
        <v>238</v>
      </c>
      <c r="D102" s="15" t="s">
        <v>315</v>
      </c>
      <c r="E102" s="15"/>
      <c r="F102" s="137">
        <f>F105</f>
        <v>30</v>
      </c>
      <c r="G102" s="137">
        <f>G105</f>
        <v>0</v>
      </c>
    </row>
    <row r="103" spans="1:7" ht="21" customHeight="1" thickBot="1">
      <c r="A103" s="199" t="s">
        <v>477</v>
      </c>
      <c r="B103" s="15" t="s">
        <v>550</v>
      </c>
      <c r="C103" s="15" t="s">
        <v>238</v>
      </c>
      <c r="D103" s="15" t="s">
        <v>315</v>
      </c>
      <c r="E103" s="15" t="s">
        <v>475</v>
      </c>
      <c r="F103" s="137">
        <f>F104</f>
        <v>30</v>
      </c>
      <c r="G103" s="137">
        <f>G106</f>
        <v>0</v>
      </c>
    </row>
    <row r="104" spans="1:7" ht="21" customHeight="1" thickBot="1">
      <c r="A104" s="196" t="s">
        <v>478</v>
      </c>
      <c r="B104" s="15" t="s">
        <v>550</v>
      </c>
      <c r="C104" s="15" t="s">
        <v>238</v>
      </c>
      <c r="D104" s="15" t="s">
        <v>315</v>
      </c>
      <c r="E104" s="15" t="s">
        <v>476</v>
      </c>
      <c r="F104" s="137">
        <f>F105</f>
        <v>30</v>
      </c>
      <c r="G104" s="137">
        <f>G107</f>
        <v>0</v>
      </c>
    </row>
    <row r="105" spans="1:7" s="29" customFormat="1" ht="50.25" customHeight="1" outlineLevel="1">
      <c r="A105" s="7" t="s">
        <v>389</v>
      </c>
      <c r="B105" s="10" t="s">
        <v>550</v>
      </c>
      <c r="C105" s="10" t="s">
        <v>238</v>
      </c>
      <c r="D105" s="10" t="s">
        <v>315</v>
      </c>
      <c r="E105" s="10" t="s">
        <v>197</v>
      </c>
      <c r="F105" s="138">
        <f>F106</f>
        <v>30</v>
      </c>
      <c r="G105" s="138">
        <f>G106</f>
        <v>0</v>
      </c>
    </row>
    <row r="106" spans="1:7" ht="21" customHeight="1" outlineLevel="1">
      <c r="A106" s="12" t="s">
        <v>208</v>
      </c>
      <c r="B106" s="10" t="s">
        <v>550</v>
      </c>
      <c r="C106" s="10" t="s">
        <v>238</v>
      </c>
      <c r="D106" s="10" t="s">
        <v>315</v>
      </c>
      <c r="E106" s="152">
        <v>244</v>
      </c>
      <c r="F106" s="153">
        <f>'прилож.2'!D69</f>
        <v>30</v>
      </c>
      <c r="G106" s="153">
        <v>0</v>
      </c>
    </row>
    <row r="107" spans="1:7" ht="21" customHeight="1" hidden="1" outlineLevel="1">
      <c r="A107" s="37" t="s">
        <v>239</v>
      </c>
      <c r="B107" s="15" t="s">
        <v>550</v>
      </c>
      <c r="C107" s="15" t="s">
        <v>238</v>
      </c>
      <c r="D107" s="15" t="s">
        <v>247</v>
      </c>
      <c r="E107" s="15"/>
      <c r="F107" s="137">
        <f>F108</f>
        <v>0</v>
      </c>
      <c r="G107" s="137"/>
    </row>
    <row r="108" spans="1:7" ht="21" customHeight="1" hidden="1" outlineLevel="1">
      <c r="A108" s="12" t="s">
        <v>240</v>
      </c>
      <c r="B108" s="10" t="s">
        <v>550</v>
      </c>
      <c r="C108" s="10" t="s">
        <v>238</v>
      </c>
      <c r="D108" s="10" t="s">
        <v>248</v>
      </c>
      <c r="E108" s="10"/>
      <c r="F108" s="138">
        <f>'прилож.2'!D72</f>
        <v>0</v>
      </c>
      <c r="G108" s="138">
        <f>G109</f>
        <v>0</v>
      </c>
    </row>
    <row r="109" spans="1:7" s="29" customFormat="1" ht="21" customHeight="1" hidden="1">
      <c r="A109" s="12" t="s">
        <v>208</v>
      </c>
      <c r="B109" s="10" t="s">
        <v>550</v>
      </c>
      <c r="C109" s="10" t="s">
        <v>238</v>
      </c>
      <c r="D109" s="10" t="s">
        <v>248</v>
      </c>
      <c r="E109" s="10" t="s">
        <v>197</v>
      </c>
      <c r="F109" s="138">
        <f>'прилож.2'!D73</f>
        <v>0</v>
      </c>
      <c r="G109" s="138"/>
    </row>
    <row r="110" spans="1:7" ht="21" customHeight="1">
      <c r="A110" s="45" t="s">
        <v>580</v>
      </c>
      <c r="B110" s="39" t="s">
        <v>547</v>
      </c>
      <c r="C110" s="39"/>
      <c r="D110" s="38"/>
      <c r="E110" s="38"/>
      <c r="F110" s="135">
        <f>F135+F141+F121+F111</f>
        <v>2929.6</v>
      </c>
      <c r="G110" s="135">
        <f>G135+G141+G121</f>
        <v>0</v>
      </c>
    </row>
    <row r="111" spans="1:7" ht="15.75">
      <c r="A111" s="46" t="s">
        <v>124</v>
      </c>
      <c r="B111" s="36" t="s">
        <v>547</v>
      </c>
      <c r="C111" s="71" t="s">
        <v>545</v>
      </c>
      <c r="D111" s="71"/>
      <c r="E111" s="71"/>
      <c r="F111" s="136">
        <f>F112</f>
        <v>892.2</v>
      </c>
      <c r="G111" s="136">
        <f>G121+G112</f>
        <v>0</v>
      </c>
    </row>
    <row r="112" spans="1:7" ht="15.75">
      <c r="A112" s="37" t="s">
        <v>375</v>
      </c>
      <c r="B112" s="15" t="s">
        <v>547</v>
      </c>
      <c r="C112" s="60" t="s">
        <v>545</v>
      </c>
      <c r="D112" s="60" t="s">
        <v>308</v>
      </c>
      <c r="E112" s="60"/>
      <c r="F112" s="137">
        <f>F113+F117</f>
        <v>892.2</v>
      </c>
      <c r="G112" s="137">
        <f>G113</f>
        <v>0</v>
      </c>
    </row>
    <row r="113" spans="1:7" ht="63">
      <c r="A113" s="197" t="s">
        <v>483</v>
      </c>
      <c r="B113" s="15" t="s">
        <v>547</v>
      </c>
      <c r="C113" s="60" t="s">
        <v>545</v>
      </c>
      <c r="D113" s="60" t="s">
        <v>314</v>
      </c>
      <c r="E113" s="60"/>
      <c r="F113" s="137">
        <f>F114</f>
        <v>798</v>
      </c>
      <c r="G113" s="137">
        <f>G116</f>
        <v>0</v>
      </c>
    </row>
    <row r="114" spans="1:7" ht="15.75">
      <c r="A114" s="202" t="s">
        <v>477</v>
      </c>
      <c r="B114" s="201" t="s">
        <v>547</v>
      </c>
      <c r="C114" s="60" t="s">
        <v>545</v>
      </c>
      <c r="D114" s="60" t="s">
        <v>314</v>
      </c>
      <c r="E114" s="15" t="s">
        <v>475</v>
      </c>
      <c r="F114" s="137">
        <f>F115</f>
        <v>798</v>
      </c>
      <c r="G114" s="137">
        <f>G121</f>
        <v>0</v>
      </c>
    </row>
    <row r="115" spans="1:7" ht="16.5" thickBot="1">
      <c r="A115" s="196" t="s">
        <v>478</v>
      </c>
      <c r="B115" s="15" t="s">
        <v>547</v>
      </c>
      <c r="C115" s="60" t="s">
        <v>545</v>
      </c>
      <c r="D115" s="60" t="s">
        <v>314</v>
      </c>
      <c r="E115" s="15" t="s">
        <v>476</v>
      </c>
      <c r="F115" s="137">
        <f>F116</f>
        <v>798</v>
      </c>
      <c r="G115" s="137">
        <f>G122</f>
        <v>0</v>
      </c>
    </row>
    <row r="116" spans="1:7" s="29" customFormat="1" ht="15.75" outlineLevel="1">
      <c r="A116" s="12" t="s">
        <v>208</v>
      </c>
      <c r="B116" s="10" t="s">
        <v>547</v>
      </c>
      <c r="C116" s="142" t="s">
        <v>545</v>
      </c>
      <c r="D116" s="142" t="s">
        <v>314</v>
      </c>
      <c r="E116" s="10" t="s">
        <v>197</v>
      </c>
      <c r="F116" s="138">
        <f>'прилож.2'!D78</f>
        <v>798</v>
      </c>
      <c r="G116" s="138">
        <v>0</v>
      </c>
    </row>
    <row r="117" spans="1:7" s="29" customFormat="1" ht="47.25" outlineLevel="1">
      <c r="A117" s="197" t="s">
        <v>184</v>
      </c>
      <c r="B117" s="15" t="s">
        <v>547</v>
      </c>
      <c r="C117" s="60" t="s">
        <v>545</v>
      </c>
      <c r="D117" s="60" t="s">
        <v>183</v>
      </c>
      <c r="E117" s="60"/>
      <c r="F117" s="137">
        <f>F118</f>
        <v>94.2</v>
      </c>
      <c r="G117" s="137">
        <f>G120</f>
        <v>0</v>
      </c>
    </row>
    <row r="118" spans="1:7" s="29" customFormat="1" ht="15.75" outlineLevel="1">
      <c r="A118" s="202" t="s">
        <v>477</v>
      </c>
      <c r="B118" s="201" t="s">
        <v>547</v>
      </c>
      <c r="C118" s="60" t="s">
        <v>545</v>
      </c>
      <c r="D118" s="60" t="s">
        <v>183</v>
      </c>
      <c r="E118" s="15" t="s">
        <v>475</v>
      </c>
      <c r="F118" s="137">
        <f>F119</f>
        <v>94.2</v>
      </c>
      <c r="G118" s="137">
        <f>G125</f>
        <v>0</v>
      </c>
    </row>
    <row r="119" spans="1:7" s="29" customFormat="1" ht="16.5" outlineLevel="1" thickBot="1">
      <c r="A119" s="196" t="s">
        <v>478</v>
      </c>
      <c r="B119" s="15" t="s">
        <v>547</v>
      </c>
      <c r="C119" s="60" t="s">
        <v>545</v>
      </c>
      <c r="D119" s="60" t="s">
        <v>183</v>
      </c>
      <c r="E119" s="15" t="s">
        <v>476</v>
      </c>
      <c r="F119" s="137">
        <f>F120</f>
        <v>94.2</v>
      </c>
      <c r="G119" s="137">
        <f>G126</f>
        <v>0</v>
      </c>
    </row>
    <row r="120" spans="1:7" s="29" customFormat="1" ht="15.75" outlineLevel="1">
      <c r="A120" s="12" t="s">
        <v>208</v>
      </c>
      <c r="B120" s="10" t="s">
        <v>547</v>
      </c>
      <c r="C120" s="142" t="s">
        <v>545</v>
      </c>
      <c r="D120" s="142" t="s">
        <v>183</v>
      </c>
      <c r="E120" s="10" t="s">
        <v>197</v>
      </c>
      <c r="F120" s="138">
        <v>94.2</v>
      </c>
      <c r="G120" s="138">
        <v>0</v>
      </c>
    </row>
    <row r="121" spans="1:7" ht="15.75" outlineLevel="1">
      <c r="A121" s="46" t="s">
        <v>227</v>
      </c>
      <c r="B121" s="36" t="s">
        <v>547</v>
      </c>
      <c r="C121" s="71" t="s">
        <v>19</v>
      </c>
      <c r="D121" s="71"/>
      <c r="E121" s="71"/>
      <c r="F121" s="136">
        <f>F127+F122+F131</f>
        <v>1303.8</v>
      </c>
      <c r="G121" s="136">
        <f>G127+G122</f>
        <v>0</v>
      </c>
    </row>
    <row r="122" spans="1:7" ht="15.75" outlineLevel="1">
      <c r="A122" s="37" t="s">
        <v>377</v>
      </c>
      <c r="B122" s="15" t="s">
        <v>547</v>
      </c>
      <c r="C122" s="60" t="s">
        <v>19</v>
      </c>
      <c r="D122" s="60" t="s">
        <v>316</v>
      </c>
      <c r="E122" s="60"/>
      <c r="F122" s="137">
        <f>F123</f>
        <v>1303.8</v>
      </c>
      <c r="G122" s="137">
        <f>G123</f>
        <v>0</v>
      </c>
    </row>
    <row r="123" spans="1:7" ht="31.5" outlineLevel="1">
      <c r="A123" s="37" t="s">
        <v>394</v>
      </c>
      <c r="B123" s="15" t="s">
        <v>547</v>
      </c>
      <c r="C123" s="60" t="s">
        <v>19</v>
      </c>
      <c r="D123" s="60" t="s">
        <v>316</v>
      </c>
      <c r="E123" s="60"/>
      <c r="F123" s="137">
        <f>F126</f>
        <v>1303.8</v>
      </c>
      <c r="G123" s="137">
        <f>G126</f>
        <v>0</v>
      </c>
    </row>
    <row r="124" spans="1:7" ht="15.75" outlineLevel="1">
      <c r="A124" s="202" t="s">
        <v>477</v>
      </c>
      <c r="B124" s="15" t="s">
        <v>547</v>
      </c>
      <c r="C124" s="60" t="s">
        <v>19</v>
      </c>
      <c r="D124" s="60" t="s">
        <v>316</v>
      </c>
      <c r="E124" s="60" t="s">
        <v>475</v>
      </c>
      <c r="F124" s="137">
        <f>F125</f>
        <v>1303.8</v>
      </c>
      <c r="G124" s="137">
        <f>G127</f>
        <v>0</v>
      </c>
    </row>
    <row r="125" spans="1:7" ht="16.5" outlineLevel="1" thickBot="1">
      <c r="A125" s="196" t="s">
        <v>478</v>
      </c>
      <c r="B125" s="15" t="s">
        <v>547</v>
      </c>
      <c r="C125" s="60" t="s">
        <v>19</v>
      </c>
      <c r="D125" s="60" t="s">
        <v>316</v>
      </c>
      <c r="E125" s="60" t="s">
        <v>476</v>
      </c>
      <c r="F125" s="137">
        <f>F126</f>
        <v>1303.8</v>
      </c>
      <c r="G125" s="137">
        <f>G128</f>
        <v>0</v>
      </c>
    </row>
    <row r="126" spans="1:7" ht="15.75" outlineLevel="1">
      <c r="A126" s="12" t="s">
        <v>208</v>
      </c>
      <c r="B126" s="10" t="s">
        <v>547</v>
      </c>
      <c r="C126" s="142" t="s">
        <v>19</v>
      </c>
      <c r="D126" s="142" t="s">
        <v>316</v>
      </c>
      <c r="E126" s="142" t="s">
        <v>197</v>
      </c>
      <c r="F126" s="138">
        <f>'прилож.2'!D83+853.8</f>
        <v>1303.8</v>
      </c>
      <c r="G126" s="139">
        <v>0</v>
      </c>
    </row>
    <row r="127" spans="1:7" ht="15.75" hidden="1" outlineLevel="1">
      <c r="A127" s="46" t="s">
        <v>125</v>
      </c>
      <c r="B127" s="36" t="s">
        <v>547</v>
      </c>
      <c r="C127" s="36" t="s">
        <v>19</v>
      </c>
      <c r="D127" s="36" t="s">
        <v>126</v>
      </c>
      <c r="E127" s="71"/>
      <c r="F127" s="136">
        <f>F128</f>
        <v>0</v>
      </c>
      <c r="G127" s="136">
        <f>G130</f>
        <v>0</v>
      </c>
    </row>
    <row r="128" spans="1:7" ht="31.5" hidden="1" outlineLevel="1">
      <c r="A128" s="37" t="s">
        <v>230</v>
      </c>
      <c r="B128" s="15" t="s">
        <v>547</v>
      </c>
      <c r="C128" s="15" t="s">
        <v>19</v>
      </c>
      <c r="D128" s="15" t="s">
        <v>225</v>
      </c>
      <c r="E128" s="60"/>
      <c r="F128" s="137">
        <f>F129</f>
        <v>0</v>
      </c>
      <c r="G128" s="137"/>
    </row>
    <row r="129" spans="1:7" ht="15.75" hidden="1">
      <c r="A129" s="37" t="s">
        <v>228</v>
      </c>
      <c r="B129" s="15" t="s">
        <v>547</v>
      </c>
      <c r="C129" s="15" t="s">
        <v>19</v>
      </c>
      <c r="D129" s="15" t="s">
        <v>226</v>
      </c>
      <c r="E129" s="60"/>
      <c r="F129" s="137">
        <f>F130</f>
        <v>0</v>
      </c>
      <c r="G129" s="137"/>
    </row>
    <row r="130" spans="1:7" ht="15.75" hidden="1">
      <c r="A130" s="12" t="s">
        <v>208</v>
      </c>
      <c r="B130" s="10" t="s">
        <v>547</v>
      </c>
      <c r="C130" s="10" t="s">
        <v>19</v>
      </c>
      <c r="D130" s="10" t="s">
        <v>226</v>
      </c>
      <c r="E130" s="10" t="s">
        <v>277</v>
      </c>
      <c r="F130" s="138">
        <f>'прилож.2'!D87</f>
        <v>0</v>
      </c>
      <c r="G130" s="138"/>
    </row>
    <row r="131" spans="1:7" ht="15.75" hidden="1">
      <c r="A131" s="37" t="s">
        <v>278</v>
      </c>
      <c r="B131" s="15" t="s">
        <v>547</v>
      </c>
      <c r="C131" s="15" t="s">
        <v>19</v>
      </c>
      <c r="D131" s="15" t="s">
        <v>247</v>
      </c>
      <c r="E131" s="15"/>
      <c r="F131" s="137">
        <f>F132</f>
        <v>0</v>
      </c>
      <c r="G131" s="137"/>
    </row>
    <row r="132" spans="1:7" ht="16.5" customHeight="1" hidden="1">
      <c r="A132" s="37" t="s">
        <v>255</v>
      </c>
      <c r="B132" s="15" t="s">
        <v>547</v>
      </c>
      <c r="C132" s="15" t="s">
        <v>19</v>
      </c>
      <c r="D132" s="15" t="s">
        <v>256</v>
      </c>
      <c r="E132" s="15"/>
      <c r="F132" s="137">
        <f>F133</f>
        <v>0</v>
      </c>
      <c r="G132" s="137"/>
    </row>
    <row r="133" spans="1:7" ht="15.75" hidden="1" outlineLevel="1">
      <c r="A133" s="37" t="s">
        <v>228</v>
      </c>
      <c r="B133" s="15" t="s">
        <v>547</v>
      </c>
      <c r="C133" s="15" t="s">
        <v>19</v>
      </c>
      <c r="D133" s="15" t="s">
        <v>257</v>
      </c>
      <c r="E133" s="15"/>
      <c r="F133" s="137">
        <f>F134</f>
        <v>0</v>
      </c>
      <c r="G133" s="137"/>
    </row>
    <row r="134" spans="1:7" ht="15.75" hidden="1" outlineLevel="1">
      <c r="A134" s="12" t="s">
        <v>208</v>
      </c>
      <c r="B134" s="10" t="s">
        <v>547</v>
      </c>
      <c r="C134" s="10" t="s">
        <v>19</v>
      </c>
      <c r="D134" s="10" t="s">
        <v>257</v>
      </c>
      <c r="E134" s="10" t="s">
        <v>197</v>
      </c>
      <c r="F134" s="138">
        <f>'прилож.2'!D91</f>
        <v>0</v>
      </c>
      <c r="G134" s="138"/>
    </row>
    <row r="135" spans="1:7" ht="15.75" outlineLevel="1">
      <c r="A135" s="46" t="s">
        <v>3</v>
      </c>
      <c r="B135" s="36" t="s">
        <v>547</v>
      </c>
      <c r="C135" s="36" t="s">
        <v>4</v>
      </c>
      <c r="D135" s="15"/>
      <c r="E135" s="15"/>
      <c r="F135" s="136">
        <f>F137</f>
        <v>733.5999999999999</v>
      </c>
      <c r="G135" s="137">
        <v>0</v>
      </c>
    </row>
    <row r="136" spans="1:7" ht="15.75" outlineLevel="1">
      <c r="A136" s="46" t="s">
        <v>375</v>
      </c>
      <c r="B136" s="36" t="s">
        <v>547</v>
      </c>
      <c r="C136" s="36" t="s">
        <v>4</v>
      </c>
      <c r="D136" s="15" t="s">
        <v>308</v>
      </c>
      <c r="E136" s="15"/>
      <c r="F136" s="136">
        <f>F137</f>
        <v>733.5999999999999</v>
      </c>
      <c r="G136" s="137">
        <v>0</v>
      </c>
    </row>
    <row r="137" spans="1:7" ht="15.75" outlineLevel="1">
      <c r="A137" s="37" t="s">
        <v>5</v>
      </c>
      <c r="B137" s="15" t="s">
        <v>547</v>
      </c>
      <c r="C137" s="15" t="s">
        <v>4</v>
      </c>
      <c r="D137" s="15" t="s">
        <v>307</v>
      </c>
      <c r="E137" s="15"/>
      <c r="F137" s="137">
        <f>F139</f>
        <v>733.5999999999999</v>
      </c>
      <c r="G137" s="137">
        <v>0</v>
      </c>
    </row>
    <row r="138" spans="1:7" ht="15.75" outlineLevel="1">
      <c r="A138" s="202" t="s">
        <v>477</v>
      </c>
      <c r="B138" s="15" t="s">
        <v>547</v>
      </c>
      <c r="C138" s="15" t="s">
        <v>4</v>
      </c>
      <c r="D138" s="15" t="s">
        <v>307</v>
      </c>
      <c r="E138" s="15" t="s">
        <v>475</v>
      </c>
      <c r="F138" s="137"/>
      <c r="G138" s="137"/>
    </row>
    <row r="139" spans="1:7" ht="16.5" outlineLevel="1" thickBot="1">
      <c r="A139" s="196" t="s">
        <v>478</v>
      </c>
      <c r="B139" s="15" t="s">
        <v>547</v>
      </c>
      <c r="C139" s="15" t="s">
        <v>4</v>
      </c>
      <c r="D139" s="15" t="s">
        <v>307</v>
      </c>
      <c r="E139" s="15" t="s">
        <v>476</v>
      </c>
      <c r="F139" s="137">
        <f>F140</f>
        <v>733.5999999999999</v>
      </c>
      <c r="G139" s="137">
        <v>0</v>
      </c>
    </row>
    <row r="140" spans="1:7" ht="15.75" outlineLevel="1">
      <c r="A140" s="12" t="s">
        <v>203</v>
      </c>
      <c r="B140" s="10" t="s">
        <v>547</v>
      </c>
      <c r="C140" s="10" t="s">
        <v>4</v>
      </c>
      <c r="D140" s="10" t="s">
        <v>307</v>
      </c>
      <c r="E140" s="10" t="s">
        <v>202</v>
      </c>
      <c r="F140" s="138">
        <f>'прилож.2'!D95+47.2+291.6-5.2</f>
        <v>733.5999999999999</v>
      </c>
      <c r="G140" s="137">
        <v>0</v>
      </c>
    </row>
    <row r="141" spans="1:7" ht="15.75" hidden="1" outlineLevel="1">
      <c r="A141" s="46" t="s">
        <v>17</v>
      </c>
      <c r="B141" s="36" t="s">
        <v>547</v>
      </c>
      <c r="C141" s="36" t="s">
        <v>581</v>
      </c>
      <c r="D141" s="36"/>
      <c r="E141" s="36"/>
      <c r="F141" s="137">
        <f>F142+F145</f>
        <v>0</v>
      </c>
      <c r="G141" s="137"/>
    </row>
    <row r="142" spans="1:7" ht="15.75" hidden="1">
      <c r="A142" s="37" t="s">
        <v>278</v>
      </c>
      <c r="B142" s="15" t="s">
        <v>547</v>
      </c>
      <c r="C142" s="15" t="s">
        <v>581</v>
      </c>
      <c r="D142" s="15" t="s">
        <v>317</v>
      </c>
      <c r="E142" s="15"/>
      <c r="F142" s="137">
        <f>F143</f>
        <v>0</v>
      </c>
      <c r="G142" s="137">
        <f>G143</f>
        <v>0</v>
      </c>
    </row>
    <row r="143" spans="1:7" s="23" customFormat="1" ht="31.5" hidden="1">
      <c r="A143" s="37" t="s">
        <v>241</v>
      </c>
      <c r="B143" s="15" t="s">
        <v>547</v>
      </c>
      <c r="C143" s="15" t="s">
        <v>581</v>
      </c>
      <c r="D143" s="15" t="s">
        <v>318</v>
      </c>
      <c r="E143" s="15"/>
      <c r="F143" s="137">
        <f>F144</f>
        <v>0</v>
      </c>
      <c r="G143" s="137">
        <f>G144</f>
        <v>0</v>
      </c>
    </row>
    <row r="144" spans="1:8" ht="15" customHeight="1" hidden="1">
      <c r="A144" s="12" t="s">
        <v>208</v>
      </c>
      <c r="B144" s="10" t="s">
        <v>547</v>
      </c>
      <c r="C144" s="10" t="s">
        <v>581</v>
      </c>
      <c r="D144" s="10" t="s">
        <v>318</v>
      </c>
      <c r="E144" s="10" t="s">
        <v>197</v>
      </c>
      <c r="F144" s="138">
        <f>'прилож.2'!D99</f>
        <v>0</v>
      </c>
      <c r="G144" s="138">
        <v>0</v>
      </c>
      <c r="H144" s="154"/>
    </row>
    <row r="145" spans="1:7" ht="15" customHeight="1" hidden="1" outlineLevel="1">
      <c r="A145" s="37" t="s">
        <v>239</v>
      </c>
      <c r="B145" s="15" t="s">
        <v>547</v>
      </c>
      <c r="C145" s="15" t="s">
        <v>581</v>
      </c>
      <c r="D145" s="15" t="s">
        <v>247</v>
      </c>
      <c r="E145" s="15"/>
      <c r="F145" s="137">
        <f>F146</f>
        <v>0</v>
      </c>
      <c r="G145" s="137"/>
    </row>
    <row r="146" spans="1:7" ht="15" customHeight="1" hidden="1" outlineLevel="1">
      <c r="A146" s="37" t="s">
        <v>258</v>
      </c>
      <c r="B146" s="15" t="s">
        <v>547</v>
      </c>
      <c r="C146" s="15" t="s">
        <v>581</v>
      </c>
      <c r="D146" s="15" t="s">
        <v>259</v>
      </c>
      <c r="E146" s="15"/>
      <c r="F146" s="137">
        <f>F147</f>
        <v>0</v>
      </c>
      <c r="G146" s="137"/>
    </row>
    <row r="147" spans="1:7" ht="17.25" customHeight="1" hidden="1" outlineLevel="1">
      <c r="A147" s="12" t="s">
        <v>208</v>
      </c>
      <c r="B147" s="10" t="s">
        <v>547</v>
      </c>
      <c r="C147" s="10" t="s">
        <v>581</v>
      </c>
      <c r="D147" s="10" t="s">
        <v>259</v>
      </c>
      <c r="E147" s="10" t="s">
        <v>197</v>
      </c>
      <c r="F147" s="138">
        <f>'прилож.2'!D102</f>
        <v>0</v>
      </c>
      <c r="G147" s="138"/>
    </row>
    <row r="148" spans="1:7" ht="15" customHeight="1" outlineLevel="1">
      <c r="A148" s="47" t="s">
        <v>551</v>
      </c>
      <c r="B148" s="39" t="s">
        <v>553</v>
      </c>
      <c r="C148" s="39"/>
      <c r="D148" s="39"/>
      <c r="E148" s="39"/>
      <c r="F148" s="135">
        <f>F149+F161+F201+F225</f>
        <v>12873.5</v>
      </c>
      <c r="G148" s="135">
        <f>G149+G161+G201</f>
        <v>0</v>
      </c>
    </row>
    <row r="149" spans="1:7" ht="15" customHeight="1" outlineLevel="1">
      <c r="A149" s="48" t="s">
        <v>552</v>
      </c>
      <c r="B149" s="36" t="s">
        <v>553</v>
      </c>
      <c r="C149" s="36" t="s">
        <v>545</v>
      </c>
      <c r="D149" s="36"/>
      <c r="E149" s="36"/>
      <c r="F149" s="136">
        <f>F151</f>
        <v>300</v>
      </c>
      <c r="G149" s="136">
        <f>G151</f>
        <v>0</v>
      </c>
    </row>
    <row r="150" spans="1:7" ht="15" customHeight="1" outlineLevel="1">
      <c r="A150" s="48" t="s">
        <v>375</v>
      </c>
      <c r="B150" s="36" t="s">
        <v>553</v>
      </c>
      <c r="C150" s="36" t="s">
        <v>545</v>
      </c>
      <c r="D150" s="36" t="s">
        <v>308</v>
      </c>
      <c r="E150" s="36"/>
      <c r="F150" s="136">
        <f>F151</f>
        <v>300</v>
      </c>
      <c r="G150" s="136">
        <f>G152</f>
        <v>0</v>
      </c>
    </row>
    <row r="151" spans="1:7" ht="14.25" customHeight="1">
      <c r="A151" s="49" t="s">
        <v>521</v>
      </c>
      <c r="B151" s="15" t="s">
        <v>553</v>
      </c>
      <c r="C151" s="15" t="s">
        <v>545</v>
      </c>
      <c r="D151" s="15" t="s">
        <v>319</v>
      </c>
      <c r="E151" s="15"/>
      <c r="F151" s="137">
        <f>F152+F157</f>
        <v>300</v>
      </c>
      <c r="G151" s="137">
        <f>G152+G157</f>
        <v>0</v>
      </c>
    </row>
    <row r="152" spans="1:7" s="23" customFormat="1" ht="15" customHeight="1" hidden="1">
      <c r="A152" s="37" t="s">
        <v>554</v>
      </c>
      <c r="B152" s="15" t="s">
        <v>553</v>
      </c>
      <c r="C152" s="15" t="s">
        <v>545</v>
      </c>
      <c r="D152" s="15">
        <v>3500100</v>
      </c>
      <c r="E152" s="15"/>
      <c r="F152" s="137">
        <f>F153</f>
        <v>0</v>
      </c>
      <c r="G152" s="137">
        <f>G153</f>
        <v>0</v>
      </c>
    </row>
    <row r="153" spans="1:7" s="23" customFormat="1" ht="15" customHeight="1" hidden="1" outlineLevel="1">
      <c r="A153" s="49" t="s">
        <v>522</v>
      </c>
      <c r="B153" s="15" t="s">
        <v>553</v>
      </c>
      <c r="C153" s="15" t="s">
        <v>545</v>
      </c>
      <c r="D153" s="15">
        <v>3500100</v>
      </c>
      <c r="E153" s="15" t="s">
        <v>555</v>
      </c>
      <c r="F153" s="137">
        <f>SUM(F154:F156)</f>
        <v>0</v>
      </c>
      <c r="G153" s="137">
        <f>SUM(G154:G156)</f>
        <v>0</v>
      </c>
    </row>
    <row r="154" spans="1:7" ht="15" customHeight="1" hidden="1" outlineLevel="1">
      <c r="A154" s="50" t="s">
        <v>523</v>
      </c>
      <c r="B154" s="51" t="s">
        <v>553</v>
      </c>
      <c r="C154" s="51" t="s">
        <v>545</v>
      </c>
      <c r="D154" s="51">
        <v>3500100</v>
      </c>
      <c r="E154" s="51" t="s">
        <v>555</v>
      </c>
      <c r="F154" s="138">
        <f>'прилож.2'!D108</f>
        <v>0</v>
      </c>
      <c r="G154" s="143">
        <v>0</v>
      </c>
    </row>
    <row r="155" spans="1:7" ht="15" customHeight="1" hidden="1" outlineLevel="1">
      <c r="A155" s="50" t="s">
        <v>524</v>
      </c>
      <c r="B155" s="51" t="s">
        <v>553</v>
      </c>
      <c r="C155" s="51" t="s">
        <v>545</v>
      </c>
      <c r="D155" s="51">
        <v>3500100</v>
      </c>
      <c r="E155" s="51" t="s">
        <v>555</v>
      </c>
      <c r="F155" s="138">
        <f>'прилож.2'!D109</f>
        <v>0</v>
      </c>
      <c r="G155" s="143">
        <v>0</v>
      </c>
    </row>
    <row r="156" spans="1:7" ht="15" customHeight="1" hidden="1" outlineLevel="1">
      <c r="A156" s="50" t="s">
        <v>525</v>
      </c>
      <c r="B156" s="51" t="s">
        <v>553</v>
      </c>
      <c r="C156" s="51" t="s">
        <v>545</v>
      </c>
      <c r="D156" s="51">
        <v>3500100</v>
      </c>
      <c r="E156" s="51" t="s">
        <v>555</v>
      </c>
      <c r="F156" s="138">
        <f>'прилож.2'!D110</f>
        <v>0</v>
      </c>
      <c r="G156" s="143">
        <v>0</v>
      </c>
    </row>
    <row r="157" spans="1:7" s="23" customFormat="1" ht="15" customHeight="1" outlineLevel="1">
      <c r="A157" s="37" t="s">
        <v>556</v>
      </c>
      <c r="B157" s="15" t="s">
        <v>553</v>
      </c>
      <c r="C157" s="15" t="s">
        <v>545</v>
      </c>
      <c r="D157" s="15" t="s">
        <v>319</v>
      </c>
      <c r="E157" s="15"/>
      <c r="F157" s="137">
        <f>F160</f>
        <v>300</v>
      </c>
      <c r="G157" s="137">
        <f>G160</f>
        <v>0</v>
      </c>
    </row>
    <row r="158" spans="1:7" s="23" customFormat="1" ht="15" customHeight="1" outlineLevel="1">
      <c r="A158" s="202" t="s">
        <v>477</v>
      </c>
      <c r="B158" s="72" t="s">
        <v>553</v>
      </c>
      <c r="C158" s="72" t="s">
        <v>545</v>
      </c>
      <c r="D158" s="72" t="s">
        <v>319</v>
      </c>
      <c r="E158" s="15" t="s">
        <v>475</v>
      </c>
      <c r="F158" s="137">
        <f>F159</f>
        <v>300</v>
      </c>
      <c r="G158" s="137">
        <f>G161</f>
        <v>0</v>
      </c>
    </row>
    <row r="159" spans="1:7" s="23" customFormat="1" ht="15" customHeight="1" outlineLevel="1" thickBot="1">
      <c r="A159" s="196" t="s">
        <v>478</v>
      </c>
      <c r="B159" s="72" t="s">
        <v>553</v>
      </c>
      <c r="C159" s="72" t="s">
        <v>545</v>
      </c>
      <c r="D159" s="72" t="s">
        <v>319</v>
      </c>
      <c r="E159" s="15" t="s">
        <v>476</v>
      </c>
      <c r="F159" s="137">
        <f>F160</f>
        <v>300</v>
      </c>
      <c r="G159" s="137">
        <f>G162</f>
        <v>0</v>
      </c>
    </row>
    <row r="160" spans="1:7" ht="15" customHeight="1" outlineLevel="1">
      <c r="A160" s="115" t="s">
        <v>205</v>
      </c>
      <c r="B160" s="51" t="s">
        <v>553</v>
      </c>
      <c r="C160" s="51" t="s">
        <v>545</v>
      </c>
      <c r="D160" s="51" t="s">
        <v>319</v>
      </c>
      <c r="E160" s="51" t="s">
        <v>204</v>
      </c>
      <c r="F160" s="143">
        <f>'прилож.2'!D112</f>
        <v>300</v>
      </c>
      <c r="G160" s="143">
        <v>0</v>
      </c>
    </row>
    <row r="161" spans="1:7" ht="15" customHeight="1" outlineLevel="1">
      <c r="A161" s="48" t="s">
        <v>526</v>
      </c>
      <c r="B161" s="36" t="s">
        <v>553</v>
      </c>
      <c r="C161" s="36" t="s">
        <v>546</v>
      </c>
      <c r="D161" s="36"/>
      <c r="E161" s="36"/>
      <c r="F161" s="136">
        <f>F174</f>
        <v>7476.4</v>
      </c>
      <c r="G161" s="136">
        <f>G162</f>
        <v>0</v>
      </c>
    </row>
    <row r="162" spans="1:7" s="23" customFormat="1" ht="15" customHeight="1" hidden="1" outlineLevel="1">
      <c r="A162" s="49" t="s">
        <v>527</v>
      </c>
      <c r="B162" s="15" t="s">
        <v>553</v>
      </c>
      <c r="C162" s="15" t="s">
        <v>546</v>
      </c>
      <c r="D162" s="15">
        <v>3510000</v>
      </c>
      <c r="E162" s="15"/>
      <c r="F162" s="137">
        <f>F169+F163+F166</f>
        <v>0</v>
      </c>
      <c r="G162" s="137">
        <f>G169</f>
        <v>0</v>
      </c>
    </row>
    <row r="163" spans="1:7" ht="15" customHeight="1" hidden="1" outlineLevel="1">
      <c r="A163" s="37" t="s">
        <v>132</v>
      </c>
      <c r="B163" s="15" t="s">
        <v>553</v>
      </c>
      <c r="C163" s="15" t="s">
        <v>546</v>
      </c>
      <c r="D163" s="15" t="s">
        <v>127</v>
      </c>
      <c r="E163" s="15"/>
      <c r="F163" s="137">
        <f>F164</f>
        <v>0</v>
      </c>
      <c r="G163" s="137"/>
    </row>
    <row r="164" spans="1:7" ht="15" customHeight="1" hidden="1" outlineLevel="1">
      <c r="A164" s="37" t="s">
        <v>207</v>
      </c>
      <c r="B164" s="15" t="s">
        <v>553</v>
      </c>
      <c r="C164" s="15" t="s">
        <v>546</v>
      </c>
      <c r="D164" s="15" t="s">
        <v>127</v>
      </c>
      <c r="E164" s="15" t="s">
        <v>206</v>
      </c>
      <c r="F164" s="137">
        <f>F165</f>
        <v>0</v>
      </c>
      <c r="G164" s="137"/>
    </row>
    <row r="165" spans="1:7" ht="15" customHeight="1" hidden="1" outlineLevel="1">
      <c r="A165" s="50" t="s">
        <v>128</v>
      </c>
      <c r="B165" s="51" t="s">
        <v>553</v>
      </c>
      <c r="C165" s="51" t="s">
        <v>546</v>
      </c>
      <c r="D165" s="51" t="s">
        <v>127</v>
      </c>
      <c r="E165" s="51" t="s">
        <v>206</v>
      </c>
      <c r="F165" s="143">
        <f>'прилож.2'!D117</f>
        <v>0</v>
      </c>
      <c r="G165" s="143"/>
    </row>
    <row r="166" spans="1:7" ht="15" customHeight="1" hidden="1" outlineLevel="2">
      <c r="A166" s="37" t="s">
        <v>131</v>
      </c>
      <c r="B166" s="15" t="s">
        <v>553</v>
      </c>
      <c r="C166" s="15" t="s">
        <v>546</v>
      </c>
      <c r="D166" s="15" t="s">
        <v>130</v>
      </c>
      <c r="E166" s="15"/>
      <c r="F166" s="137">
        <f>F167</f>
        <v>0</v>
      </c>
      <c r="G166" s="137"/>
    </row>
    <row r="167" spans="1:7" s="23" customFormat="1" ht="15" customHeight="1" hidden="1" outlineLevel="2">
      <c r="A167" s="37" t="s">
        <v>207</v>
      </c>
      <c r="B167" s="15" t="s">
        <v>553</v>
      </c>
      <c r="C167" s="15" t="s">
        <v>546</v>
      </c>
      <c r="D167" s="15" t="s">
        <v>130</v>
      </c>
      <c r="E167" s="15" t="s">
        <v>206</v>
      </c>
      <c r="F167" s="137">
        <f>F168</f>
        <v>0</v>
      </c>
      <c r="G167" s="137"/>
    </row>
    <row r="168" spans="1:7" ht="15" customHeight="1" hidden="1" outlineLevel="1">
      <c r="A168" s="50" t="s">
        <v>129</v>
      </c>
      <c r="B168" s="51" t="s">
        <v>553</v>
      </c>
      <c r="C168" s="51" t="s">
        <v>546</v>
      </c>
      <c r="D168" s="51" t="s">
        <v>130</v>
      </c>
      <c r="E168" s="51" t="s">
        <v>206</v>
      </c>
      <c r="F168" s="143">
        <f>'прилож.2'!D120</f>
        <v>0</v>
      </c>
      <c r="G168" s="143"/>
    </row>
    <row r="169" spans="1:7" ht="15" customHeight="1" hidden="1" outlineLevel="1">
      <c r="A169" s="49" t="s">
        <v>528</v>
      </c>
      <c r="B169" s="15" t="s">
        <v>553</v>
      </c>
      <c r="C169" s="15" t="s">
        <v>546</v>
      </c>
      <c r="D169" s="15">
        <v>3510500</v>
      </c>
      <c r="E169" s="15"/>
      <c r="F169" s="137">
        <f>F170+F173</f>
        <v>0</v>
      </c>
      <c r="G169" s="137">
        <f>G170</f>
        <v>0</v>
      </c>
    </row>
    <row r="170" spans="1:7" ht="15" customHeight="1" hidden="1" outlineLevel="1">
      <c r="A170" s="37" t="s">
        <v>207</v>
      </c>
      <c r="B170" s="15" t="s">
        <v>553</v>
      </c>
      <c r="C170" s="15" t="s">
        <v>546</v>
      </c>
      <c r="D170" s="15">
        <v>3510500</v>
      </c>
      <c r="E170" s="15" t="s">
        <v>206</v>
      </c>
      <c r="F170" s="137">
        <f>SUM(F171:F171)</f>
        <v>0</v>
      </c>
      <c r="G170" s="137">
        <f>SUM(G171:G171)</f>
        <v>0</v>
      </c>
    </row>
    <row r="171" spans="1:7" s="23" customFormat="1" ht="15" customHeight="1" hidden="1" outlineLevel="1">
      <c r="A171" s="50" t="s">
        <v>529</v>
      </c>
      <c r="B171" s="51" t="s">
        <v>553</v>
      </c>
      <c r="C171" s="51" t="s">
        <v>546</v>
      </c>
      <c r="D171" s="51" t="s">
        <v>557</v>
      </c>
      <c r="E171" s="51" t="s">
        <v>206</v>
      </c>
      <c r="F171" s="143">
        <f>'прилож.2'!D123</f>
        <v>0</v>
      </c>
      <c r="G171" s="143">
        <v>0</v>
      </c>
    </row>
    <row r="172" spans="1:7" ht="15" customHeight="1" hidden="1" outlineLevel="1">
      <c r="A172" s="37" t="s">
        <v>208</v>
      </c>
      <c r="B172" s="72" t="s">
        <v>553</v>
      </c>
      <c r="C172" s="72" t="s">
        <v>546</v>
      </c>
      <c r="D172" s="72" t="s">
        <v>557</v>
      </c>
      <c r="E172" s="72" t="s">
        <v>197</v>
      </c>
      <c r="F172" s="144">
        <f>F173</f>
        <v>0</v>
      </c>
      <c r="G172" s="144"/>
    </row>
    <row r="173" spans="1:7" ht="15" customHeight="1" hidden="1" outlineLevel="1">
      <c r="A173" s="50" t="s">
        <v>133</v>
      </c>
      <c r="B173" s="51" t="s">
        <v>553</v>
      </c>
      <c r="C173" s="51" t="s">
        <v>546</v>
      </c>
      <c r="D173" s="51" t="s">
        <v>557</v>
      </c>
      <c r="E173" s="51" t="s">
        <v>197</v>
      </c>
      <c r="F173" s="143">
        <f>'[1]прил.2'!D116</f>
        <v>0</v>
      </c>
      <c r="G173" s="143"/>
    </row>
    <row r="174" spans="1:7" ht="15" customHeight="1" outlineLevel="1">
      <c r="A174" s="37" t="s">
        <v>375</v>
      </c>
      <c r="B174" s="15" t="s">
        <v>553</v>
      </c>
      <c r="C174" s="15" t="s">
        <v>546</v>
      </c>
      <c r="D174" s="15" t="s">
        <v>308</v>
      </c>
      <c r="E174" s="15"/>
      <c r="F174" s="137">
        <f>F176+F179+F182+F189+F192+F195+F198</f>
        <v>7476.4</v>
      </c>
      <c r="G174" s="137">
        <v>0</v>
      </c>
    </row>
    <row r="175" spans="1:7" ht="15" customHeight="1" outlineLevel="1">
      <c r="A175" s="37" t="s">
        <v>403</v>
      </c>
      <c r="B175" s="15" t="s">
        <v>553</v>
      </c>
      <c r="C175" s="15" t="s">
        <v>546</v>
      </c>
      <c r="D175" s="15" t="s">
        <v>320</v>
      </c>
      <c r="E175" s="15"/>
      <c r="F175" s="137">
        <f>F176</f>
        <v>5502</v>
      </c>
      <c r="G175" s="137"/>
    </row>
    <row r="176" spans="1:7" ht="15" customHeight="1" outlineLevel="1">
      <c r="A176" s="37" t="s">
        <v>244</v>
      </c>
      <c r="B176" s="15" t="s">
        <v>553</v>
      </c>
      <c r="C176" s="15" t="s">
        <v>546</v>
      </c>
      <c r="D176" s="15" t="s">
        <v>320</v>
      </c>
      <c r="E176" s="15" t="s">
        <v>472</v>
      </c>
      <c r="F176" s="137">
        <f>F177</f>
        <v>5502</v>
      </c>
      <c r="G176" s="137">
        <f>G177</f>
        <v>0</v>
      </c>
    </row>
    <row r="177" spans="1:7" ht="48" customHeight="1" outlineLevel="1">
      <c r="A177" s="12" t="s">
        <v>380</v>
      </c>
      <c r="B177" s="51" t="s">
        <v>553</v>
      </c>
      <c r="C177" s="51" t="s">
        <v>546</v>
      </c>
      <c r="D177" s="51" t="s">
        <v>320</v>
      </c>
      <c r="E177" s="51" t="s">
        <v>68</v>
      </c>
      <c r="F177" s="143">
        <v>5502</v>
      </c>
      <c r="G177" s="143">
        <v>0</v>
      </c>
    </row>
    <row r="178" spans="1:7" ht="48" customHeight="1" outlineLevel="1">
      <c r="A178" s="37" t="s">
        <v>400</v>
      </c>
      <c r="B178" s="15" t="s">
        <v>553</v>
      </c>
      <c r="C178" s="15" t="s">
        <v>546</v>
      </c>
      <c r="D178" s="15" t="s">
        <v>321</v>
      </c>
      <c r="E178" s="72"/>
      <c r="F178" s="144">
        <f>F179</f>
        <v>1400</v>
      </c>
      <c r="G178" s="144"/>
    </row>
    <row r="179" spans="1:7" ht="15" customHeight="1" outlineLevel="1">
      <c r="A179" s="37" t="s">
        <v>244</v>
      </c>
      <c r="B179" s="15" t="s">
        <v>553</v>
      </c>
      <c r="C179" s="15" t="s">
        <v>546</v>
      </c>
      <c r="D179" s="15" t="s">
        <v>321</v>
      </c>
      <c r="E179" s="15" t="s">
        <v>472</v>
      </c>
      <c r="F179" s="137">
        <f>F181</f>
        <v>1400</v>
      </c>
      <c r="G179" s="137">
        <v>0</v>
      </c>
    </row>
    <row r="180" spans="1:7" ht="15" customHeight="1" hidden="1" outlineLevel="1">
      <c r="A180" s="37" t="s">
        <v>379</v>
      </c>
      <c r="B180" s="15" t="s">
        <v>553</v>
      </c>
      <c r="C180" s="15" t="s">
        <v>546</v>
      </c>
      <c r="D180" s="15" t="s">
        <v>308</v>
      </c>
      <c r="E180" s="15" t="s">
        <v>246</v>
      </c>
      <c r="F180" s="137">
        <f>F181+F184</f>
        <v>1473.7</v>
      </c>
      <c r="G180" s="137">
        <f>G181</f>
        <v>0</v>
      </c>
    </row>
    <row r="181" spans="1:8" ht="47.25" customHeight="1" outlineLevel="1">
      <c r="A181" s="12" t="s">
        <v>400</v>
      </c>
      <c r="B181" s="51" t="s">
        <v>553</v>
      </c>
      <c r="C181" s="51" t="s">
        <v>546</v>
      </c>
      <c r="D181" s="51" t="s">
        <v>321</v>
      </c>
      <c r="E181" s="51" t="s">
        <v>246</v>
      </c>
      <c r="F181" s="143">
        <v>1400</v>
      </c>
      <c r="G181" s="143">
        <v>0</v>
      </c>
      <c r="H181" s="150" t="e">
        <f>F181+F184+#REF!+F191+F194+F197+F200</f>
        <v>#REF!</v>
      </c>
    </row>
    <row r="182" spans="1:8" ht="47.25" customHeight="1" outlineLevel="1">
      <c r="A182" s="37" t="s">
        <v>382</v>
      </c>
      <c r="B182" s="72" t="s">
        <v>553</v>
      </c>
      <c r="C182" s="72" t="s">
        <v>546</v>
      </c>
      <c r="D182" s="72" t="s">
        <v>322</v>
      </c>
      <c r="E182" s="72"/>
      <c r="F182" s="144">
        <f>F183</f>
        <v>73.7</v>
      </c>
      <c r="G182" s="144"/>
      <c r="H182" s="150"/>
    </row>
    <row r="183" spans="1:8" ht="19.5" customHeight="1" outlineLevel="1">
      <c r="A183" s="37" t="s">
        <v>244</v>
      </c>
      <c r="B183" s="72" t="s">
        <v>553</v>
      </c>
      <c r="C183" s="72" t="s">
        <v>546</v>
      </c>
      <c r="D183" s="72" t="s">
        <v>322</v>
      </c>
      <c r="E183" s="72" t="s">
        <v>472</v>
      </c>
      <c r="F183" s="144">
        <f>F184</f>
        <v>73.7</v>
      </c>
      <c r="G183" s="144"/>
      <c r="H183" s="150"/>
    </row>
    <row r="184" spans="1:7" ht="47.25" customHeight="1" outlineLevel="1">
      <c r="A184" s="12" t="s">
        <v>382</v>
      </c>
      <c r="B184" s="51" t="s">
        <v>553</v>
      </c>
      <c r="C184" s="51" t="s">
        <v>546</v>
      </c>
      <c r="D184" s="51" t="s">
        <v>322</v>
      </c>
      <c r="E184" s="51" t="s">
        <v>246</v>
      </c>
      <c r="F184" s="143">
        <v>73.7</v>
      </c>
      <c r="G184" s="143">
        <v>0</v>
      </c>
    </row>
    <row r="185" spans="1:7" s="23" customFormat="1" ht="34.5" customHeight="1" hidden="1">
      <c r="A185" s="37" t="s">
        <v>380</v>
      </c>
      <c r="B185" s="15" t="s">
        <v>553</v>
      </c>
      <c r="C185" s="15" t="s">
        <v>546</v>
      </c>
      <c r="D185" s="15" t="s">
        <v>320</v>
      </c>
      <c r="E185" s="15" t="s">
        <v>246</v>
      </c>
      <c r="F185" s="137" t="e">
        <f>#REF!</f>
        <v>#REF!</v>
      </c>
      <c r="G185" s="143">
        <v>0</v>
      </c>
    </row>
    <row r="186" spans="1:7" ht="15.75" hidden="1">
      <c r="A186" s="37" t="s">
        <v>239</v>
      </c>
      <c r="B186" s="15" t="s">
        <v>553</v>
      </c>
      <c r="C186" s="15" t="s">
        <v>546</v>
      </c>
      <c r="D186" s="15" t="s">
        <v>308</v>
      </c>
      <c r="E186" s="15"/>
      <c r="F186" s="137">
        <f>F187</f>
        <v>500.7</v>
      </c>
      <c r="G186" s="143">
        <v>0</v>
      </c>
    </row>
    <row r="187" spans="1:7" ht="15" customHeight="1" hidden="1">
      <c r="A187" s="37" t="s">
        <v>263</v>
      </c>
      <c r="B187" s="15" t="s">
        <v>553</v>
      </c>
      <c r="C187" s="15" t="s">
        <v>546</v>
      </c>
      <c r="D187" s="15" t="s">
        <v>308</v>
      </c>
      <c r="E187" s="15"/>
      <c r="F187" s="137">
        <f>F188</f>
        <v>500.7</v>
      </c>
      <c r="G187" s="143">
        <v>0</v>
      </c>
    </row>
    <row r="188" spans="1:7" ht="15" customHeight="1" hidden="1" outlineLevel="1">
      <c r="A188" s="37" t="s">
        <v>323</v>
      </c>
      <c r="B188" s="15" t="s">
        <v>553</v>
      </c>
      <c r="C188" s="15" t="s">
        <v>546</v>
      </c>
      <c r="D188" s="15" t="s">
        <v>381</v>
      </c>
      <c r="E188" s="15"/>
      <c r="F188" s="137">
        <f>F191+F194+F197+F200</f>
        <v>500.7</v>
      </c>
      <c r="G188" s="143">
        <v>0</v>
      </c>
    </row>
    <row r="189" spans="1:7" ht="15" customHeight="1" outlineLevel="1">
      <c r="A189" s="37" t="s">
        <v>383</v>
      </c>
      <c r="B189" s="15" t="s">
        <v>553</v>
      </c>
      <c r="C189" s="15" t="s">
        <v>546</v>
      </c>
      <c r="D189" s="15" t="s">
        <v>324</v>
      </c>
      <c r="E189" s="15"/>
      <c r="F189" s="137">
        <f>F190</f>
        <v>155.4</v>
      </c>
      <c r="G189" s="144">
        <v>0</v>
      </c>
    </row>
    <row r="190" spans="1:7" ht="15" customHeight="1" outlineLevel="1">
      <c r="A190" s="37" t="s">
        <v>244</v>
      </c>
      <c r="B190" s="15" t="s">
        <v>553</v>
      </c>
      <c r="C190" s="15" t="s">
        <v>546</v>
      </c>
      <c r="D190" s="15" t="s">
        <v>324</v>
      </c>
      <c r="E190" s="15" t="s">
        <v>472</v>
      </c>
      <c r="F190" s="137">
        <f>F191</f>
        <v>155.4</v>
      </c>
      <c r="G190" s="144">
        <v>0</v>
      </c>
    </row>
    <row r="191" spans="1:7" ht="30" customHeight="1" outlineLevel="1">
      <c r="A191" s="12" t="s">
        <v>383</v>
      </c>
      <c r="B191" s="10" t="s">
        <v>553</v>
      </c>
      <c r="C191" s="10" t="s">
        <v>546</v>
      </c>
      <c r="D191" s="10" t="s">
        <v>324</v>
      </c>
      <c r="E191" s="10" t="s">
        <v>246</v>
      </c>
      <c r="F191" s="143">
        <v>155.4</v>
      </c>
      <c r="G191" s="143">
        <v>0</v>
      </c>
    </row>
    <row r="192" spans="1:7" ht="30" customHeight="1" outlineLevel="1">
      <c r="A192" s="37" t="s">
        <v>384</v>
      </c>
      <c r="B192" s="15" t="s">
        <v>553</v>
      </c>
      <c r="C192" s="15" t="s">
        <v>546</v>
      </c>
      <c r="D192" s="15" t="s">
        <v>325</v>
      </c>
      <c r="E192" s="15"/>
      <c r="F192" s="144">
        <f>F193</f>
        <v>103.6</v>
      </c>
      <c r="G192" s="144"/>
    </row>
    <row r="193" spans="1:7" ht="17.25" customHeight="1" outlineLevel="1">
      <c r="A193" s="37" t="s">
        <v>244</v>
      </c>
      <c r="B193" s="15" t="s">
        <v>553</v>
      </c>
      <c r="C193" s="15" t="s">
        <v>546</v>
      </c>
      <c r="D193" s="15" t="s">
        <v>325</v>
      </c>
      <c r="E193" s="15" t="s">
        <v>472</v>
      </c>
      <c r="F193" s="144">
        <f>F194</f>
        <v>103.6</v>
      </c>
      <c r="G193" s="144"/>
    </row>
    <row r="194" spans="1:7" ht="30.75" customHeight="1" outlineLevel="1">
      <c r="A194" s="12" t="s">
        <v>384</v>
      </c>
      <c r="B194" s="10" t="s">
        <v>553</v>
      </c>
      <c r="C194" s="10" t="s">
        <v>546</v>
      </c>
      <c r="D194" s="10" t="s">
        <v>325</v>
      </c>
      <c r="E194" s="10" t="s">
        <v>246</v>
      </c>
      <c r="F194" s="143">
        <v>103.6</v>
      </c>
      <c r="G194" s="143">
        <v>0</v>
      </c>
    </row>
    <row r="195" spans="1:7" ht="30.75" customHeight="1" outlineLevel="1">
      <c r="A195" s="37" t="s">
        <v>498</v>
      </c>
      <c r="B195" s="15" t="s">
        <v>553</v>
      </c>
      <c r="C195" s="15" t="s">
        <v>546</v>
      </c>
      <c r="D195" s="15" t="s">
        <v>336</v>
      </c>
      <c r="E195" s="15"/>
      <c r="F195" s="144">
        <f>F196</f>
        <v>239.3</v>
      </c>
      <c r="G195" s="144"/>
    </row>
    <row r="196" spans="1:7" ht="15.75" customHeight="1" outlineLevel="1">
      <c r="A196" s="37" t="s">
        <v>244</v>
      </c>
      <c r="B196" s="15" t="s">
        <v>553</v>
      </c>
      <c r="C196" s="15" t="s">
        <v>546</v>
      </c>
      <c r="D196" s="15" t="s">
        <v>336</v>
      </c>
      <c r="E196" s="15" t="s">
        <v>472</v>
      </c>
      <c r="F196" s="144">
        <f>F197</f>
        <v>239.3</v>
      </c>
      <c r="G196" s="144"/>
    </row>
    <row r="197" spans="1:7" ht="15" customHeight="1" outlineLevel="1">
      <c r="A197" s="37" t="s">
        <v>498</v>
      </c>
      <c r="B197" s="10" t="s">
        <v>553</v>
      </c>
      <c r="C197" s="10" t="s">
        <v>546</v>
      </c>
      <c r="D197" s="10" t="s">
        <v>336</v>
      </c>
      <c r="E197" s="10" t="s">
        <v>246</v>
      </c>
      <c r="F197" s="143">
        <v>239.3</v>
      </c>
      <c r="G197" s="143">
        <v>0</v>
      </c>
    </row>
    <row r="198" spans="1:7" ht="15" customHeight="1" outlineLevel="1">
      <c r="A198" s="37" t="s">
        <v>498</v>
      </c>
      <c r="B198" s="15" t="s">
        <v>553</v>
      </c>
      <c r="C198" s="15" t="s">
        <v>546</v>
      </c>
      <c r="D198" s="15" t="s">
        <v>335</v>
      </c>
      <c r="E198" s="15"/>
      <c r="F198" s="144">
        <f>F199</f>
        <v>2.4</v>
      </c>
      <c r="G198" s="144"/>
    </row>
    <row r="199" spans="1:7" s="203" customFormat="1" ht="15" customHeight="1" outlineLevel="1">
      <c r="A199" s="37" t="s">
        <v>244</v>
      </c>
      <c r="B199" s="15" t="s">
        <v>553</v>
      </c>
      <c r="C199" s="15" t="s">
        <v>546</v>
      </c>
      <c r="D199" s="15" t="s">
        <v>335</v>
      </c>
      <c r="E199" s="15" t="s">
        <v>472</v>
      </c>
      <c r="F199" s="144">
        <f>F200</f>
        <v>2.4</v>
      </c>
      <c r="G199" s="144"/>
    </row>
    <row r="200" spans="1:7" ht="15" customHeight="1" outlineLevel="1">
      <c r="A200" s="12" t="s">
        <v>498</v>
      </c>
      <c r="B200" s="10" t="s">
        <v>553</v>
      </c>
      <c r="C200" s="10" t="s">
        <v>546</v>
      </c>
      <c r="D200" s="10" t="s">
        <v>335</v>
      </c>
      <c r="E200" s="10" t="s">
        <v>246</v>
      </c>
      <c r="F200" s="143">
        <v>2.4</v>
      </c>
      <c r="G200" s="143">
        <v>0</v>
      </c>
    </row>
    <row r="201" spans="1:7" ht="15" customHeight="1" outlineLevel="1">
      <c r="A201" s="48" t="s">
        <v>559</v>
      </c>
      <c r="B201" s="36" t="s">
        <v>553</v>
      </c>
      <c r="C201" s="36" t="s">
        <v>550</v>
      </c>
      <c r="D201" s="36"/>
      <c r="E201" s="36"/>
      <c r="F201" s="136">
        <f>F203+F212</f>
        <v>4722.1</v>
      </c>
      <c r="G201" s="136">
        <f>G203</f>
        <v>0</v>
      </c>
    </row>
    <row r="202" spans="1:7" ht="15" customHeight="1" outlineLevel="1">
      <c r="A202" s="37" t="s">
        <v>377</v>
      </c>
      <c r="B202" s="36" t="s">
        <v>553</v>
      </c>
      <c r="C202" s="36" t="s">
        <v>550</v>
      </c>
      <c r="D202" s="36" t="s">
        <v>451</v>
      </c>
      <c r="E202" s="36"/>
      <c r="F202" s="136">
        <f>F203</f>
        <v>4722.1</v>
      </c>
      <c r="G202" s="136">
        <f>G204</f>
        <v>0</v>
      </c>
    </row>
    <row r="203" spans="1:7" ht="32.25" customHeight="1" outlineLevel="1">
      <c r="A203" s="37" t="s">
        <v>399</v>
      </c>
      <c r="B203" s="15" t="s">
        <v>553</v>
      </c>
      <c r="C203" s="15" t="s">
        <v>550</v>
      </c>
      <c r="D203" s="15" t="s">
        <v>451</v>
      </c>
      <c r="E203" s="15"/>
      <c r="F203" s="137">
        <f>F204+F208+F217+F221</f>
        <v>4722.1</v>
      </c>
      <c r="G203" s="137">
        <f>G204+G208+G217+G221</f>
        <v>0</v>
      </c>
    </row>
    <row r="204" spans="1:7" ht="15" customHeight="1">
      <c r="A204" s="49" t="s">
        <v>531</v>
      </c>
      <c r="B204" s="15" t="s">
        <v>553</v>
      </c>
      <c r="C204" s="15" t="s">
        <v>550</v>
      </c>
      <c r="D204" s="15" t="s">
        <v>453</v>
      </c>
      <c r="E204" s="15"/>
      <c r="F204" s="137">
        <f>F207</f>
        <v>1546.8000000000002</v>
      </c>
      <c r="G204" s="137">
        <f>G205+G209+G218+G222</f>
        <v>0</v>
      </c>
    </row>
    <row r="205" spans="1:7" ht="15" customHeight="1">
      <c r="A205" s="202" t="s">
        <v>477</v>
      </c>
      <c r="B205" s="15" t="s">
        <v>553</v>
      </c>
      <c r="C205" s="15" t="s">
        <v>550</v>
      </c>
      <c r="D205" s="15" t="s">
        <v>453</v>
      </c>
      <c r="E205" s="15" t="s">
        <v>475</v>
      </c>
      <c r="F205" s="137">
        <f>F206</f>
        <v>1546.8000000000002</v>
      </c>
      <c r="G205" s="137">
        <f>G206+G210+G219+G223</f>
        <v>0</v>
      </c>
    </row>
    <row r="206" spans="1:7" ht="15" customHeight="1" thickBot="1">
      <c r="A206" s="196" t="s">
        <v>478</v>
      </c>
      <c r="B206" s="15" t="s">
        <v>553</v>
      </c>
      <c r="C206" s="15" t="s">
        <v>550</v>
      </c>
      <c r="D206" s="15" t="s">
        <v>453</v>
      </c>
      <c r="E206" s="15" t="s">
        <v>476</v>
      </c>
      <c r="F206" s="137">
        <f>F207</f>
        <v>1546.8000000000002</v>
      </c>
      <c r="G206" s="137">
        <f>G207+G211+G220+G224</f>
        <v>0</v>
      </c>
    </row>
    <row r="207" spans="1:7" ht="15.75">
      <c r="A207" s="12" t="s">
        <v>208</v>
      </c>
      <c r="B207" s="10" t="s">
        <v>553</v>
      </c>
      <c r="C207" s="10" t="s">
        <v>550</v>
      </c>
      <c r="D207" s="10" t="s">
        <v>453</v>
      </c>
      <c r="E207" s="10" t="s">
        <v>197</v>
      </c>
      <c r="F207" s="138">
        <f>'прилож.2'!D139+1046.8-75+75+135.9</f>
        <v>1546.8000000000002</v>
      </c>
      <c r="G207" s="138">
        <v>0</v>
      </c>
    </row>
    <row r="208" spans="1:7" ht="31.5" hidden="1">
      <c r="A208" s="37" t="s">
        <v>532</v>
      </c>
      <c r="B208" s="10" t="s">
        <v>553</v>
      </c>
      <c r="C208" s="10" t="s">
        <v>550</v>
      </c>
      <c r="D208" s="15">
        <v>6000200</v>
      </c>
      <c r="E208" s="15"/>
      <c r="F208" s="137">
        <f>F209</f>
        <v>0</v>
      </c>
      <c r="G208" s="138">
        <v>0</v>
      </c>
    </row>
    <row r="209" spans="1:7" ht="15" customHeight="1" hidden="1">
      <c r="A209" s="12" t="s">
        <v>208</v>
      </c>
      <c r="B209" s="10" t="s">
        <v>553</v>
      </c>
      <c r="C209" s="10" t="s">
        <v>550</v>
      </c>
      <c r="D209" s="10">
        <v>6000200</v>
      </c>
      <c r="E209" s="10" t="s">
        <v>197</v>
      </c>
      <c r="F209" s="138">
        <f>'прилож.2'!D141</f>
        <v>0</v>
      </c>
      <c r="G209" s="138">
        <v>0</v>
      </c>
    </row>
    <row r="210" spans="1:7" ht="15" customHeight="1" hidden="1" outlineLevel="1">
      <c r="A210" s="49" t="s">
        <v>533</v>
      </c>
      <c r="B210" s="10" t="s">
        <v>553</v>
      </c>
      <c r="C210" s="10" t="s">
        <v>550</v>
      </c>
      <c r="D210" s="15">
        <v>6000300</v>
      </c>
      <c r="E210" s="15"/>
      <c r="F210" s="137">
        <f>F211</f>
        <v>0</v>
      </c>
      <c r="G210" s="138">
        <v>0</v>
      </c>
    </row>
    <row r="211" spans="1:7" ht="15" customHeight="1" hidden="1" outlineLevel="1">
      <c r="A211" s="12" t="s">
        <v>208</v>
      </c>
      <c r="B211" s="10" t="s">
        <v>553</v>
      </c>
      <c r="C211" s="10" t="s">
        <v>550</v>
      </c>
      <c r="D211" s="10">
        <v>6000300</v>
      </c>
      <c r="E211" s="10" t="s">
        <v>197</v>
      </c>
      <c r="F211" s="138">
        <v>0</v>
      </c>
      <c r="G211" s="138">
        <v>0</v>
      </c>
    </row>
    <row r="212" spans="1:7" ht="15" customHeight="1" hidden="1" outlineLevel="1">
      <c r="A212" s="12" t="s">
        <v>375</v>
      </c>
      <c r="B212" s="10" t="s">
        <v>553</v>
      </c>
      <c r="C212" s="10" t="s">
        <v>550</v>
      </c>
      <c r="D212" s="10" t="s">
        <v>308</v>
      </c>
      <c r="E212" s="10"/>
      <c r="F212" s="138">
        <f>F213</f>
        <v>0</v>
      </c>
      <c r="G212" s="138">
        <v>0</v>
      </c>
    </row>
    <row r="213" spans="1:7" ht="15" customHeight="1" hidden="1" outlineLevel="1">
      <c r="A213" s="12" t="s">
        <v>531</v>
      </c>
      <c r="B213" s="10" t="s">
        <v>553</v>
      </c>
      <c r="C213" s="10" t="s">
        <v>550</v>
      </c>
      <c r="D213" s="10" t="s">
        <v>185</v>
      </c>
      <c r="E213" s="10"/>
      <c r="F213" s="138">
        <f>F214</f>
        <v>0</v>
      </c>
      <c r="G213" s="138">
        <v>0</v>
      </c>
    </row>
    <row r="214" spans="1:7" ht="15" customHeight="1" hidden="1" outlineLevel="1">
      <c r="A214" s="202" t="s">
        <v>477</v>
      </c>
      <c r="B214" s="15" t="s">
        <v>553</v>
      </c>
      <c r="C214" s="15" t="s">
        <v>550</v>
      </c>
      <c r="D214" s="10" t="s">
        <v>185</v>
      </c>
      <c r="E214" s="15" t="s">
        <v>475</v>
      </c>
      <c r="F214" s="138">
        <f>F215</f>
        <v>0</v>
      </c>
      <c r="G214" s="138">
        <v>0</v>
      </c>
    </row>
    <row r="215" spans="1:7" ht="15" customHeight="1" hidden="1" outlineLevel="1" thickBot="1">
      <c r="A215" s="196" t="s">
        <v>478</v>
      </c>
      <c r="B215" s="15" t="s">
        <v>553</v>
      </c>
      <c r="C215" s="15" t="s">
        <v>550</v>
      </c>
      <c r="D215" s="10" t="s">
        <v>185</v>
      </c>
      <c r="E215" s="15" t="s">
        <v>476</v>
      </c>
      <c r="F215" s="138">
        <f>F216</f>
        <v>0</v>
      </c>
      <c r="G215" s="138">
        <v>0</v>
      </c>
    </row>
    <row r="216" spans="1:7" ht="15" customHeight="1" hidden="1" outlineLevel="1">
      <c r="A216" s="12" t="s">
        <v>208</v>
      </c>
      <c r="B216" s="10" t="s">
        <v>553</v>
      </c>
      <c r="C216" s="10" t="s">
        <v>550</v>
      </c>
      <c r="D216" s="10" t="s">
        <v>185</v>
      </c>
      <c r="E216" s="10" t="s">
        <v>197</v>
      </c>
      <c r="F216" s="138">
        <f>75-75</f>
        <v>0</v>
      </c>
      <c r="G216" s="138">
        <v>0</v>
      </c>
    </row>
    <row r="217" spans="1:7" ht="14.25" customHeight="1" outlineLevel="1">
      <c r="A217" s="49" t="s">
        <v>534</v>
      </c>
      <c r="B217" s="15" t="s">
        <v>553</v>
      </c>
      <c r="C217" s="15" t="s">
        <v>550</v>
      </c>
      <c r="D217" s="15" t="s">
        <v>452</v>
      </c>
      <c r="E217" s="15"/>
      <c r="F217" s="137">
        <f>F220</f>
        <v>50</v>
      </c>
      <c r="G217" s="137">
        <f>G220</f>
        <v>0</v>
      </c>
    </row>
    <row r="218" spans="1:7" ht="14.25" customHeight="1" outlineLevel="1">
      <c r="A218" s="202" t="s">
        <v>477</v>
      </c>
      <c r="B218" s="15" t="s">
        <v>553</v>
      </c>
      <c r="C218" s="15" t="s">
        <v>550</v>
      </c>
      <c r="D218" s="15" t="s">
        <v>452</v>
      </c>
      <c r="E218" s="15" t="s">
        <v>475</v>
      </c>
      <c r="F218" s="137">
        <f>F219</f>
        <v>50</v>
      </c>
      <c r="G218" s="137">
        <f>G221</f>
        <v>0</v>
      </c>
    </row>
    <row r="219" spans="1:7" ht="14.25" customHeight="1" outlineLevel="1" thickBot="1">
      <c r="A219" s="196" t="s">
        <v>478</v>
      </c>
      <c r="B219" s="15" t="s">
        <v>553</v>
      </c>
      <c r="C219" s="15" t="s">
        <v>550</v>
      </c>
      <c r="D219" s="15" t="s">
        <v>452</v>
      </c>
      <c r="E219" s="15" t="s">
        <v>476</v>
      </c>
      <c r="F219" s="137">
        <f>F220</f>
        <v>50</v>
      </c>
      <c r="G219" s="137">
        <f>G222</f>
        <v>0</v>
      </c>
    </row>
    <row r="220" spans="1:7" ht="15" customHeight="1" outlineLevel="1">
      <c r="A220" s="12" t="s">
        <v>208</v>
      </c>
      <c r="B220" s="10" t="s">
        <v>553</v>
      </c>
      <c r="C220" s="10" t="s">
        <v>550</v>
      </c>
      <c r="D220" s="10" t="s">
        <v>452</v>
      </c>
      <c r="E220" s="10" t="s">
        <v>197</v>
      </c>
      <c r="F220" s="138">
        <f>'прилож.2'!D145</f>
        <v>50</v>
      </c>
      <c r="G220" s="138">
        <v>0</v>
      </c>
    </row>
    <row r="221" spans="1:7" s="23" customFormat="1" ht="15" customHeight="1">
      <c r="A221" s="49" t="s">
        <v>535</v>
      </c>
      <c r="B221" s="15" t="s">
        <v>553</v>
      </c>
      <c r="C221" s="15" t="s">
        <v>550</v>
      </c>
      <c r="D221" s="15" t="s">
        <v>454</v>
      </c>
      <c r="E221" s="15"/>
      <c r="F221" s="137">
        <f>F224</f>
        <v>3125.3</v>
      </c>
      <c r="G221" s="137">
        <f>G224</f>
        <v>0</v>
      </c>
    </row>
    <row r="222" spans="1:7" s="23" customFormat="1" ht="15" customHeight="1">
      <c r="A222" s="202" t="s">
        <v>477</v>
      </c>
      <c r="B222" s="15" t="s">
        <v>553</v>
      </c>
      <c r="C222" s="15" t="s">
        <v>550</v>
      </c>
      <c r="D222" s="15" t="s">
        <v>454</v>
      </c>
      <c r="E222" s="15" t="s">
        <v>475</v>
      </c>
      <c r="F222" s="137">
        <f>F223</f>
        <v>3125.3</v>
      </c>
      <c r="G222" s="137">
        <f>G225</f>
        <v>0</v>
      </c>
    </row>
    <row r="223" spans="1:7" s="23" customFormat="1" ht="15" customHeight="1" thickBot="1">
      <c r="A223" s="196" t="s">
        <v>478</v>
      </c>
      <c r="B223" s="15" t="s">
        <v>553</v>
      </c>
      <c r="C223" s="15" t="s">
        <v>550</v>
      </c>
      <c r="D223" s="15" t="s">
        <v>454</v>
      </c>
      <c r="E223" s="15" t="s">
        <v>476</v>
      </c>
      <c r="F223" s="137">
        <f>F224</f>
        <v>3125.3</v>
      </c>
      <c r="G223" s="137">
        <f>G226</f>
        <v>0</v>
      </c>
    </row>
    <row r="224" spans="1:7" s="29" customFormat="1" ht="15.75">
      <c r="A224" s="12" t="s">
        <v>208</v>
      </c>
      <c r="B224" s="10" t="s">
        <v>553</v>
      </c>
      <c r="C224" s="10" t="s">
        <v>550</v>
      </c>
      <c r="D224" s="10" t="s">
        <v>454</v>
      </c>
      <c r="E224" s="10" t="s">
        <v>197</v>
      </c>
      <c r="F224" s="138">
        <f>'прилож.2'!D147+2879.8+69.7-135.9-141.6-7.2-48+208.5</f>
        <v>3125.3</v>
      </c>
      <c r="G224" s="138">
        <v>0</v>
      </c>
    </row>
    <row r="225" spans="1:7" ht="15.75">
      <c r="A225" s="46" t="s">
        <v>567</v>
      </c>
      <c r="B225" s="36" t="s">
        <v>553</v>
      </c>
      <c r="C225" s="36" t="s">
        <v>553</v>
      </c>
      <c r="D225" s="36"/>
      <c r="E225" s="36"/>
      <c r="F225" s="136">
        <f>F226</f>
        <v>375</v>
      </c>
      <c r="G225" s="136">
        <f>G226</f>
        <v>0</v>
      </c>
    </row>
    <row r="226" spans="1:7" ht="15.75">
      <c r="A226" s="37" t="s">
        <v>375</v>
      </c>
      <c r="B226" s="15" t="s">
        <v>553</v>
      </c>
      <c r="C226" s="15" t="s">
        <v>553</v>
      </c>
      <c r="D226" s="15" t="s">
        <v>308</v>
      </c>
      <c r="E226" s="15"/>
      <c r="F226" s="137">
        <f>F227</f>
        <v>375</v>
      </c>
      <c r="G226" s="137">
        <f>G229</f>
        <v>0</v>
      </c>
    </row>
    <row r="227" spans="1:7" ht="63">
      <c r="A227" s="37" t="s">
        <v>577</v>
      </c>
      <c r="B227" s="15" t="s">
        <v>553</v>
      </c>
      <c r="C227" s="15" t="s">
        <v>553</v>
      </c>
      <c r="D227" s="15" t="s">
        <v>305</v>
      </c>
      <c r="E227" s="15"/>
      <c r="F227" s="137">
        <f>F229+F230+F231</f>
        <v>375</v>
      </c>
      <c r="G227" s="137">
        <f>G230</f>
        <v>0</v>
      </c>
    </row>
    <row r="228" spans="1:7" ht="15.75">
      <c r="A228" s="37" t="s">
        <v>244</v>
      </c>
      <c r="B228" s="15" t="s">
        <v>553</v>
      </c>
      <c r="C228" s="15" t="s">
        <v>553</v>
      </c>
      <c r="D228" s="15" t="s">
        <v>305</v>
      </c>
      <c r="E228" s="15" t="s">
        <v>472</v>
      </c>
      <c r="F228" s="137">
        <f>F229</f>
        <v>375</v>
      </c>
      <c r="G228" s="137">
        <f>G231</f>
        <v>0</v>
      </c>
    </row>
    <row r="229" spans="1:7" ht="15.75">
      <c r="A229" s="12" t="s">
        <v>498</v>
      </c>
      <c r="B229" s="10" t="s">
        <v>553</v>
      </c>
      <c r="C229" s="10" t="s">
        <v>553</v>
      </c>
      <c r="D229" s="10" t="s">
        <v>305</v>
      </c>
      <c r="E229" s="10" t="s">
        <v>246</v>
      </c>
      <c r="F229" s="138">
        <f>'прилож.2'!D151</f>
        <v>375</v>
      </c>
      <c r="G229" s="159">
        <f>G231</f>
        <v>0</v>
      </c>
    </row>
    <row r="230" spans="1:7" ht="15.75" hidden="1">
      <c r="A230" s="12" t="s">
        <v>498</v>
      </c>
      <c r="B230" s="10" t="s">
        <v>553</v>
      </c>
      <c r="C230" s="10" t="s">
        <v>553</v>
      </c>
      <c r="D230" s="10" t="s">
        <v>579</v>
      </c>
      <c r="E230" s="10" t="s">
        <v>246</v>
      </c>
      <c r="F230" s="138">
        <f>'прилож.2'!D152</f>
        <v>0</v>
      </c>
      <c r="G230" s="159">
        <f>G232</f>
        <v>0</v>
      </c>
    </row>
    <row r="231" spans="1:7" ht="15.75" hidden="1">
      <c r="A231" s="12" t="s">
        <v>498</v>
      </c>
      <c r="B231" s="10" t="s">
        <v>553</v>
      </c>
      <c r="C231" s="10" t="s">
        <v>553</v>
      </c>
      <c r="D231" s="10" t="s">
        <v>579</v>
      </c>
      <c r="E231" s="10" t="s">
        <v>246</v>
      </c>
      <c r="F231" s="138">
        <f>'прилож.2'!D153</f>
        <v>0</v>
      </c>
      <c r="G231" s="159">
        <f>G233</f>
        <v>0</v>
      </c>
    </row>
    <row r="232" spans="1:7" ht="15.75">
      <c r="A232" s="47" t="s">
        <v>536</v>
      </c>
      <c r="B232" s="39" t="s">
        <v>549</v>
      </c>
      <c r="C232" s="39"/>
      <c r="D232" s="39"/>
      <c r="E232" s="39"/>
      <c r="F232" s="135">
        <f>F233</f>
        <v>297</v>
      </c>
      <c r="G232" s="135">
        <f>G233</f>
        <v>0</v>
      </c>
    </row>
    <row r="233" spans="1:7" ht="15.75">
      <c r="A233" s="48" t="s">
        <v>537</v>
      </c>
      <c r="B233" s="36" t="s">
        <v>549</v>
      </c>
      <c r="C233" s="36" t="s">
        <v>549</v>
      </c>
      <c r="D233" s="36"/>
      <c r="E233" s="36"/>
      <c r="F233" s="136">
        <f>F235</f>
        <v>297</v>
      </c>
      <c r="G233" s="136">
        <f>G235</f>
        <v>0</v>
      </c>
    </row>
    <row r="234" spans="1:7" ht="15.75">
      <c r="A234" s="48" t="s">
        <v>375</v>
      </c>
      <c r="B234" s="36" t="s">
        <v>549</v>
      </c>
      <c r="C234" s="36" t="s">
        <v>549</v>
      </c>
      <c r="D234" s="36" t="s">
        <v>308</v>
      </c>
      <c r="E234" s="36"/>
      <c r="F234" s="136">
        <f>F235</f>
        <v>297</v>
      </c>
      <c r="G234" s="136"/>
    </row>
    <row r="235" spans="1:7" ht="15.75">
      <c r="A235" s="37" t="s">
        <v>541</v>
      </c>
      <c r="B235" s="15" t="s">
        <v>549</v>
      </c>
      <c r="C235" s="15" t="s">
        <v>549</v>
      </c>
      <c r="D235" s="15" t="s">
        <v>326</v>
      </c>
      <c r="E235" s="15"/>
      <c r="F235" s="137">
        <f>F236</f>
        <v>297</v>
      </c>
      <c r="G235" s="137">
        <f>G236</f>
        <v>0</v>
      </c>
    </row>
    <row r="236" spans="1:7" ht="47.25" hidden="1">
      <c r="A236" s="37" t="s">
        <v>565</v>
      </c>
      <c r="B236" s="15" t="s">
        <v>549</v>
      </c>
      <c r="C236" s="15" t="s">
        <v>549</v>
      </c>
      <c r="D236" s="15" t="s">
        <v>326</v>
      </c>
      <c r="E236" s="15"/>
      <c r="F236" s="137">
        <f>SUM(F239:F243)</f>
        <v>297</v>
      </c>
      <c r="G236" s="137">
        <f>G239</f>
        <v>0</v>
      </c>
    </row>
    <row r="237" spans="1:7" ht="48" thickBot="1">
      <c r="A237" s="195" t="s">
        <v>473</v>
      </c>
      <c r="B237" s="15" t="s">
        <v>549</v>
      </c>
      <c r="C237" s="15" t="s">
        <v>549</v>
      </c>
      <c r="D237" s="15" t="s">
        <v>326</v>
      </c>
      <c r="E237" s="15" t="s">
        <v>471</v>
      </c>
      <c r="F237" s="137">
        <f>F238</f>
        <v>297</v>
      </c>
      <c r="G237" s="137"/>
    </row>
    <row r="238" spans="1:7" ht="16.5" thickBot="1">
      <c r="A238" s="195" t="s">
        <v>456</v>
      </c>
      <c r="B238" s="15" t="s">
        <v>549</v>
      </c>
      <c r="C238" s="15" t="s">
        <v>549</v>
      </c>
      <c r="D238" s="15" t="s">
        <v>326</v>
      </c>
      <c r="E238" s="15" t="s">
        <v>455</v>
      </c>
      <c r="F238" s="137">
        <f>F239</f>
        <v>297</v>
      </c>
      <c r="G238" s="137"/>
    </row>
    <row r="239" spans="1:7" s="29" customFormat="1" ht="15.75">
      <c r="A239" s="12" t="s">
        <v>194</v>
      </c>
      <c r="B239" s="10" t="s">
        <v>549</v>
      </c>
      <c r="C239" s="10" t="s">
        <v>549</v>
      </c>
      <c r="D239" s="10" t="s">
        <v>326</v>
      </c>
      <c r="E239" s="10" t="s">
        <v>211</v>
      </c>
      <c r="F239" s="138">
        <f>'прилож.2'!D158</f>
        <v>297</v>
      </c>
      <c r="G239" s="138">
        <v>0</v>
      </c>
    </row>
    <row r="240" spans="1:7" ht="15.75" hidden="1">
      <c r="A240" s="12" t="s">
        <v>195</v>
      </c>
      <c r="B240" s="10" t="s">
        <v>549</v>
      </c>
      <c r="C240" s="10" t="s">
        <v>549</v>
      </c>
      <c r="D240" s="10" t="s">
        <v>564</v>
      </c>
      <c r="E240" s="10" t="s">
        <v>212</v>
      </c>
      <c r="F240" s="138">
        <f>'прилож.2'!D159</f>
        <v>0</v>
      </c>
      <c r="G240" s="138">
        <v>0</v>
      </c>
    </row>
    <row r="241" spans="1:7" ht="15.75" hidden="1">
      <c r="A241" s="12" t="s">
        <v>203</v>
      </c>
      <c r="B241" s="10" t="s">
        <v>549</v>
      </c>
      <c r="C241" s="10" t="s">
        <v>549</v>
      </c>
      <c r="D241" s="10" t="s">
        <v>564</v>
      </c>
      <c r="E241" s="10" t="s">
        <v>202</v>
      </c>
      <c r="F241" s="138">
        <f>'прилож.2'!D160</f>
        <v>0</v>
      </c>
      <c r="G241" s="138"/>
    </row>
    <row r="242" spans="1:7" ht="15.75" hidden="1">
      <c r="A242" s="12" t="s">
        <v>208</v>
      </c>
      <c r="B242" s="10" t="s">
        <v>549</v>
      </c>
      <c r="C242" s="10" t="s">
        <v>549</v>
      </c>
      <c r="D242" s="10" t="s">
        <v>564</v>
      </c>
      <c r="E242" s="10" t="s">
        <v>197</v>
      </c>
      <c r="F242" s="138">
        <f>'прилож.2'!D161</f>
        <v>0</v>
      </c>
      <c r="G242" s="138"/>
    </row>
    <row r="243" spans="1:7" ht="15.75" hidden="1">
      <c r="A243" s="12" t="s">
        <v>199</v>
      </c>
      <c r="B243" s="10" t="s">
        <v>549</v>
      </c>
      <c r="C243" s="10" t="s">
        <v>549</v>
      </c>
      <c r="D243" s="10" t="s">
        <v>564</v>
      </c>
      <c r="E243" s="10" t="s">
        <v>198</v>
      </c>
      <c r="F243" s="138">
        <f>'прилож.2'!D162</f>
        <v>0</v>
      </c>
      <c r="G243" s="138"/>
    </row>
    <row r="244" spans="1:7" ht="15.75">
      <c r="A244" s="45" t="s">
        <v>242</v>
      </c>
      <c r="B244" s="39" t="s">
        <v>560</v>
      </c>
      <c r="C244" s="39"/>
      <c r="D244" s="39"/>
      <c r="E244" s="39"/>
      <c r="F244" s="135">
        <f>F245+F268</f>
        <v>21290.899999999998</v>
      </c>
      <c r="G244" s="135">
        <f>G245</f>
        <v>0</v>
      </c>
    </row>
    <row r="245" spans="1:7" ht="15.75">
      <c r="A245" s="48" t="s">
        <v>539</v>
      </c>
      <c r="B245" s="36" t="s">
        <v>560</v>
      </c>
      <c r="C245" s="36" t="s">
        <v>545</v>
      </c>
      <c r="D245" s="36"/>
      <c r="E245" s="36"/>
      <c r="F245" s="136">
        <f>F247</f>
        <v>21290.899999999998</v>
      </c>
      <c r="G245" s="136">
        <f>G247</f>
        <v>0</v>
      </c>
    </row>
    <row r="246" spans="1:7" ht="15.75">
      <c r="A246" s="48" t="s">
        <v>375</v>
      </c>
      <c r="B246" s="36" t="s">
        <v>560</v>
      </c>
      <c r="C246" s="36" t="s">
        <v>545</v>
      </c>
      <c r="D246" s="36" t="s">
        <v>308</v>
      </c>
      <c r="E246" s="36"/>
      <c r="F246" s="136">
        <f>F247</f>
        <v>21290.899999999998</v>
      </c>
      <c r="G246" s="136">
        <f>G248</f>
        <v>0</v>
      </c>
    </row>
    <row r="247" spans="1:7" ht="15.75" hidden="1">
      <c r="A247" s="37" t="s">
        <v>540</v>
      </c>
      <c r="B247" s="15" t="s">
        <v>560</v>
      </c>
      <c r="C247" s="15" t="s">
        <v>545</v>
      </c>
      <c r="D247" s="15" t="s">
        <v>326</v>
      </c>
      <c r="E247" s="15"/>
      <c r="F247" s="137">
        <f>F248+F260+F264</f>
        <v>21290.899999999998</v>
      </c>
      <c r="G247" s="137">
        <f>G248</f>
        <v>0</v>
      </c>
    </row>
    <row r="248" spans="1:7" ht="15.75">
      <c r="A248" s="37" t="s">
        <v>541</v>
      </c>
      <c r="B248" s="15" t="s">
        <v>560</v>
      </c>
      <c r="C248" s="15" t="s">
        <v>545</v>
      </c>
      <c r="D248" s="15" t="s">
        <v>326</v>
      </c>
      <c r="E248" s="15"/>
      <c r="F248" s="137">
        <f>F249+F253+F257</f>
        <v>16115.7</v>
      </c>
      <c r="G248" s="137">
        <f>G251</f>
        <v>0</v>
      </c>
    </row>
    <row r="249" spans="1:7" ht="48" thickBot="1">
      <c r="A249" s="195" t="s">
        <v>473</v>
      </c>
      <c r="B249" s="15" t="s">
        <v>560</v>
      </c>
      <c r="C249" s="15" t="s">
        <v>545</v>
      </c>
      <c r="D249" s="15" t="s">
        <v>326</v>
      </c>
      <c r="E249" s="15" t="s">
        <v>471</v>
      </c>
      <c r="F249" s="137">
        <f>F250</f>
        <v>13888.6</v>
      </c>
      <c r="G249" s="137" t="e">
        <f>#REF!</f>
        <v>#REF!</v>
      </c>
    </row>
    <row r="250" spans="1:9" ht="16.5" thickBot="1">
      <c r="A250" s="195" t="s">
        <v>456</v>
      </c>
      <c r="B250" s="15" t="s">
        <v>560</v>
      </c>
      <c r="C250" s="15" t="s">
        <v>545</v>
      </c>
      <c r="D250" s="15" t="s">
        <v>326</v>
      </c>
      <c r="E250" s="15" t="s">
        <v>455</v>
      </c>
      <c r="F250" s="137">
        <f>F251+F252</f>
        <v>13888.6</v>
      </c>
      <c r="G250" s="137">
        <f>G255</f>
        <v>0</v>
      </c>
      <c r="I250" s="194">
        <f>F235+F248</f>
        <v>16412.7</v>
      </c>
    </row>
    <row r="251" spans="1:7" ht="15.75">
      <c r="A251" s="12" t="s">
        <v>194</v>
      </c>
      <c r="B251" s="10" t="s">
        <v>560</v>
      </c>
      <c r="C251" s="10" t="s">
        <v>545</v>
      </c>
      <c r="D251" s="10" t="s">
        <v>326</v>
      </c>
      <c r="E251" s="10" t="s">
        <v>211</v>
      </c>
      <c r="F251" s="138">
        <f>'прилож.2'!D167-F260-F264-1.4</f>
        <v>13887.2</v>
      </c>
      <c r="G251" s="138">
        <v>0</v>
      </c>
    </row>
    <row r="252" spans="1:7" ht="16.5" thickBot="1">
      <c r="A252" s="374" t="s">
        <v>195</v>
      </c>
      <c r="B252" s="10" t="s">
        <v>560</v>
      </c>
      <c r="C252" s="10" t="s">
        <v>545</v>
      </c>
      <c r="D252" s="10" t="s">
        <v>326</v>
      </c>
      <c r="E252" s="10" t="s">
        <v>212</v>
      </c>
      <c r="F252" s="138">
        <f>1.4</f>
        <v>1.4</v>
      </c>
      <c r="G252" s="138">
        <v>0</v>
      </c>
    </row>
    <row r="253" spans="1:7" ht="16.5" thickBot="1">
      <c r="A253" s="199" t="s">
        <v>477</v>
      </c>
      <c r="B253" s="15" t="s">
        <v>560</v>
      </c>
      <c r="C253" s="15" t="s">
        <v>545</v>
      </c>
      <c r="D253" s="15" t="s">
        <v>326</v>
      </c>
      <c r="E253" s="15" t="s">
        <v>475</v>
      </c>
      <c r="F253" s="137">
        <f>F254</f>
        <v>1855.1</v>
      </c>
      <c r="G253" s="137">
        <v>0</v>
      </c>
    </row>
    <row r="254" spans="1:7" ht="16.5" thickBot="1">
      <c r="A254" s="196" t="s">
        <v>478</v>
      </c>
      <c r="B254" s="15" t="s">
        <v>560</v>
      </c>
      <c r="C254" s="15" t="s">
        <v>545</v>
      </c>
      <c r="D254" s="15" t="s">
        <v>326</v>
      </c>
      <c r="E254" s="15" t="s">
        <v>476</v>
      </c>
      <c r="F254" s="137">
        <f>F255+F256</f>
        <v>1855.1</v>
      </c>
      <c r="G254" s="137">
        <v>0</v>
      </c>
    </row>
    <row r="255" spans="1:7" ht="15.75">
      <c r="A255" s="12" t="s">
        <v>203</v>
      </c>
      <c r="B255" s="10" t="s">
        <v>560</v>
      </c>
      <c r="C255" s="10" t="s">
        <v>545</v>
      </c>
      <c r="D255" s="10" t="s">
        <v>326</v>
      </c>
      <c r="E255" s="10" t="s">
        <v>202</v>
      </c>
      <c r="F255" s="138">
        <f>'прилож.2'!D169+4</f>
        <v>134</v>
      </c>
      <c r="G255" s="138">
        <v>0</v>
      </c>
    </row>
    <row r="256" spans="1:7" ht="15.75">
      <c r="A256" s="12" t="s">
        <v>208</v>
      </c>
      <c r="B256" s="10" t="s">
        <v>560</v>
      </c>
      <c r="C256" s="10" t="s">
        <v>545</v>
      </c>
      <c r="D256" s="10" t="s">
        <v>326</v>
      </c>
      <c r="E256" s="10" t="s">
        <v>197</v>
      </c>
      <c r="F256" s="138">
        <f>'прилож.2'!D170+32+131+26.4-26.4+94.2+42.8-15.4+15.4-0.3+0.3+72</f>
        <v>1721.1</v>
      </c>
      <c r="G256" s="138">
        <v>0</v>
      </c>
    </row>
    <row r="257" spans="1:7" ht="16.5" thickBot="1">
      <c r="A257" s="200" t="s">
        <v>480</v>
      </c>
      <c r="B257" s="15" t="s">
        <v>560</v>
      </c>
      <c r="C257" s="15" t="s">
        <v>545</v>
      </c>
      <c r="D257" s="15" t="s">
        <v>326</v>
      </c>
      <c r="E257" s="15" t="s">
        <v>479</v>
      </c>
      <c r="F257" s="137">
        <f>F258</f>
        <v>372</v>
      </c>
      <c r="G257" s="137">
        <v>0</v>
      </c>
    </row>
    <row r="258" spans="1:7" ht="16.5" thickBot="1">
      <c r="A258" s="200" t="s">
        <v>482</v>
      </c>
      <c r="B258" s="15" t="s">
        <v>560</v>
      </c>
      <c r="C258" s="15" t="s">
        <v>545</v>
      </c>
      <c r="D258" s="15" t="s">
        <v>326</v>
      </c>
      <c r="E258" s="15" t="s">
        <v>481</v>
      </c>
      <c r="F258" s="137">
        <f>F259</f>
        <v>372</v>
      </c>
      <c r="G258" s="137">
        <v>0</v>
      </c>
    </row>
    <row r="259" spans="1:7" ht="18" customHeight="1">
      <c r="A259" s="12" t="s">
        <v>199</v>
      </c>
      <c r="B259" s="10" t="s">
        <v>560</v>
      </c>
      <c r="C259" s="10" t="s">
        <v>545</v>
      </c>
      <c r="D259" s="10" t="s">
        <v>326</v>
      </c>
      <c r="E259" s="10" t="s">
        <v>198</v>
      </c>
      <c r="F259" s="138">
        <f>'прилож.2'!D171+72</f>
        <v>372</v>
      </c>
      <c r="G259" s="138">
        <v>0</v>
      </c>
    </row>
    <row r="260" spans="1:7" ht="31.5" customHeight="1">
      <c r="A260" s="12" t="s">
        <v>341</v>
      </c>
      <c r="B260" s="10" t="s">
        <v>560</v>
      </c>
      <c r="C260" s="10" t="s">
        <v>545</v>
      </c>
      <c r="D260" s="10" t="s">
        <v>339</v>
      </c>
      <c r="E260" s="10"/>
      <c r="F260" s="138">
        <f>F263</f>
        <v>5123.4</v>
      </c>
      <c r="G260" s="138">
        <v>0</v>
      </c>
    </row>
    <row r="261" spans="1:7" ht="31.5" customHeight="1" thickBot="1">
      <c r="A261" s="195" t="s">
        <v>473</v>
      </c>
      <c r="B261" s="15" t="s">
        <v>560</v>
      </c>
      <c r="C261" s="15" t="s">
        <v>545</v>
      </c>
      <c r="D261" s="15" t="s">
        <v>339</v>
      </c>
      <c r="E261" s="15" t="s">
        <v>471</v>
      </c>
      <c r="F261" s="137">
        <f>F262</f>
        <v>5123.4</v>
      </c>
      <c r="G261" s="137">
        <v>0</v>
      </c>
    </row>
    <row r="262" spans="1:7" ht="17.25" customHeight="1" thickBot="1">
      <c r="A262" s="195" t="s">
        <v>456</v>
      </c>
      <c r="B262" s="15" t="s">
        <v>560</v>
      </c>
      <c r="C262" s="15" t="s">
        <v>545</v>
      </c>
      <c r="D262" s="15" t="s">
        <v>339</v>
      </c>
      <c r="E262" s="15" t="s">
        <v>455</v>
      </c>
      <c r="F262" s="137">
        <f>F263</f>
        <v>5123.4</v>
      </c>
      <c r="G262" s="137">
        <v>0</v>
      </c>
    </row>
    <row r="263" spans="1:7" ht="18" customHeight="1" hidden="1">
      <c r="A263" s="12" t="s">
        <v>194</v>
      </c>
      <c r="B263" s="10" t="s">
        <v>560</v>
      </c>
      <c r="C263" s="10" t="s">
        <v>545</v>
      </c>
      <c r="D263" s="10" t="s">
        <v>339</v>
      </c>
      <c r="E263" s="10" t="s">
        <v>211</v>
      </c>
      <c r="F263" s="138">
        <v>5123.4</v>
      </c>
      <c r="G263" s="138">
        <v>0</v>
      </c>
    </row>
    <row r="264" spans="1:7" ht="39.75" customHeight="1" hidden="1">
      <c r="A264" s="12" t="s">
        <v>342</v>
      </c>
      <c r="B264" s="10" t="s">
        <v>560</v>
      </c>
      <c r="C264" s="10" t="s">
        <v>545</v>
      </c>
      <c r="D264" s="10" t="s">
        <v>340</v>
      </c>
      <c r="E264" s="10"/>
      <c r="F264" s="138">
        <f>F267</f>
        <v>51.8</v>
      </c>
      <c r="G264" s="138">
        <v>0</v>
      </c>
    </row>
    <row r="265" spans="1:7" ht="31.5" customHeight="1" thickBot="1">
      <c r="A265" s="195" t="s">
        <v>473</v>
      </c>
      <c r="B265" s="15" t="s">
        <v>560</v>
      </c>
      <c r="C265" s="15" t="s">
        <v>545</v>
      </c>
      <c r="D265" s="15" t="s">
        <v>340</v>
      </c>
      <c r="E265" s="15" t="s">
        <v>471</v>
      </c>
      <c r="F265" s="137">
        <f>F266</f>
        <v>51.8</v>
      </c>
      <c r="G265" s="137">
        <v>0</v>
      </c>
    </row>
    <row r="266" spans="1:7" ht="18" customHeight="1" hidden="1" thickBot="1">
      <c r="A266" s="195" t="s">
        <v>456</v>
      </c>
      <c r="B266" s="15" t="s">
        <v>560</v>
      </c>
      <c r="C266" s="15" t="s">
        <v>545</v>
      </c>
      <c r="D266" s="15" t="s">
        <v>340</v>
      </c>
      <c r="E266" s="15" t="s">
        <v>455</v>
      </c>
      <c r="F266" s="137">
        <f>F264</f>
        <v>51.8</v>
      </c>
      <c r="G266" s="137">
        <v>0</v>
      </c>
    </row>
    <row r="267" spans="1:7" ht="18" customHeight="1" hidden="1">
      <c r="A267" s="12" t="s">
        <v>194</v>
      </c>
      <c r="B267" s="10" t="s">
        <v>560</v>
      </c>
      <c r="C267" s="10" t="s">
        <v>545</v>
      </c>
      <c r="D267" s="10" t="s">
        <v>340</v>
      </c>
      <c r="E267" s="10" t="s">
        <v>211</v>
      </c>
      <c r="F267" s="138">
        <v>51.8</v>
      </c>
      <c r="G267" s="138">
        <v>0</v>
      </c>
    </row>
    <row r="268" spans="1:7" ht="18" customHeight="1" hidden="1">
      <c r="A268" s="25" t="s">
        <v>298</v>
      </c>
      <c r="B268" s="17" t="s">
        <v>560</v>
      </c>
      <c r="C268" s="17" t="s">
        <v>547</v>
      </c>
      <c r="D268" s="169"/>
      <c r="E268" s="169"/>
      <c r="F268" s="169">
        <f>F269</f>
        <v>0</v>
      </c>
      <c r="G268" s="169">
        <f>G269</f>
        <v>0</v>
      </c>
    </row>
    <row r="269" spans="1:7" ht="18" customHeight="1" hidden="1">
      <c r="A269" s="37" t="s">
        <v>278</v>
      </c>
      <c r="B269" s="15" t="s">
        <v>560</v>
      </c>
      <c r="C269" s="15" t="s">
        <v>547</v>
      </c>
      <c r="D269" s="15" t="s">
        <v>247</v>
      </c>
      <c r="E269" s="15"/>
      <c r="F269" s="137">
        <f>F270</f>
        <v>0</v>
      </c>
      <c r="G269" s="137">
        <f>G270</f>
        <v>0</v>
      </c>
    </row>
    <row r="270" spans="1:7" ht="18" customHeight="1" hidden="1">
      <c r="A270" s="12" t="str">
        <f>'[2]прил.2'!A159</f>
        <v>Фонд оплаты труда и страховые взносы</v>
      </c>
      <c r="B270" s="10" t="s">
        <v>560</v>
      </c>
      <c r="C270" s="10" t="s">
        <v>547</v>
      </c>
      <c r="D270" s="10" t="s">
        <v>299</v>
      </c>
      <c r="E270" s="10" t="s">
        <v>197</v>
      </c>
      <c r="F270" s="138">
        <f>'прилож.2'!D172</f>
        <v>0</v>
      </c>
      <c r="G270" s="138">
        <v>0</v>
      </c>
    </row>
    <row r="271" spans="1:7" ht="15.75">
      <c r="A271" s="47" t="s">
        <v>264</v>
      </c>
      <c r="B271" s="39" t="s">
        <v>4</v>
      </c>
      <c r="C271" s="39"/>
      <c r="D271" s="39"/>
      <c r="E271" s="39"/>
      <c r="F271" s="135">
        <f aca="true" t="shared" si="3" ref="F271:G274">F272</f>
        <v>288</v>
      </c>
      <c r="G271" s="135">
        <f t="shared" si="3"/>
        <v>0</v>
      </c>
    </row>
    <row r="272" spans="1:7" ht="15.75">
      <c r="A272" s="33" t="s">
        <v>374</v>
      </c>
      <c r="B272" s="36" t="s">
        <v>4</v>
      </c>
      <c r="C272" s="36" t="s">
        <v>545</v>
      </c>
      <c r="D272" s="36"/>
      <c r="E272" s="36"/>
      <c r="F272" s="136">
        <f>F274</f>
        <v>288</v>
      </c>
      <c r="G272" s="136">
        <f>G274</f>
        <v>0</v>
      </c>
    </row>
    <row r="273" spans="1:7" ht="15.75">
      <c r="A273" s="33" t="s">
        <v>375</v>
      </c>
      <c r="B273" s="36" t="s">
        <v>4</v>
      </c>
      <c r="C273" s="36" t="s">
        <v>545</v>
      </c>
      <c r="D273" s="36" t="s">
        <v>308</v>
      </c>
      <c r="E273" s="36"/>
      <c r="F273" s="136">
        <f>F274</f>
        <v>288</v>
      </c>
      <c r="G273" s="136"/>
    </row>
    <row r="274" spans="1:7" ht="15.75" hidden="1">
      <c r="A274" s="37" t="s">
        <v>265</v>
      </c>
      <c r="B274" s="15" t="s">
        <v>4</v>
      </c>
      <c r="C274" s="15" t="s">
        <v>545</v>
      </c>
      <c r="D274" s="15" t="s">
        <v>327</v>
      </c>
      <c r="E274" s="15"/>
      <c r="F274" s="137">
        <f t="shared" si="3"/>
        <v>288</v>
      </c>
      <c r="G274" s="137">
        <f t="shared" si="3"/>
        <v>0</v>
      </c>
    </row>
    <row r="275" spans="1:7" ht="15.75">
      <c r="A275" s="37" t="s">
        <v>266</v>
      </c>
      <c r="B275" s="15" t="s">
        <v>4</v>
      </c>
      <c r="C275" s="15" t="s">
        <v>545</v>
      </c>
      <c r="D275" s="15" t="s">
        <v>327</v>
      </c>
      <c r="E275" s="15"/>
      <c r="F275" s="137">
        <f>F278</f>
        <v>288</v>
      </c>
      <c r="G275" s="137">
        <v>0</v>
      </c>
    </row>
    <row r="276" spans="1:7" ht="15.75">
      <c r="A276" s="37" t="s">
        <v>460</v>
      </c>
      <c r="B276" s="15" t="s">
        <v>4</v>
      </c>
      <c r="C276" s="15" t="s">
        <v>545</v>
      </c>
      <c r="D276" s="15" t="s">
        <v>327</v>
      </c>
      <c r="E276" s="15" t="s">
        <v>457</v>
      </c>
      <c r="F276" s="137">
        <f>F277</f>
        <v>288</v>
      </c>
      <c r="G276" s="137">
        <v>0</v>
      </c>
    </row>
    <row r="277" spans="1:7" ht="15.75">
      <c r="A277" s="37" t="s">
        <v>459</v>
      </c>
      <c r="B277" s="15" t="s">
        <v>4</v>
      </c>
      <c r="C277" s="15" t="s">
        <v>545</v>
      </c>
      <c r="D277" s="15" t="s">
        <v>327</v>
      </c>
      <c r="E277" s="15" t="s">
        <v>458</v>
      </c>
      <c r="F277" s="137">
        <f>F278</f>
        <v>288</v>
      </c>
      <c r="G277" s="137">
        <v>0</v>
      </c>
    </row>
    <row r="278" spans="1:7" ht="31.5">
      <c r="A278" s="12" t="s">
        <v>267</v>
      </c>
      <c r="B278" s="10" t="s">
        <v>4</v>
      </c>
      <c r="C278" s="10" t="s">
        <v>545</v>
      </c>
      <c r="D278" s="10" t="s">
        <v>327</v>
      </c>
      <c r="E278" s="10" t="s">
        <v>268</v>
      </c>
      <c r="F278" s="138">
        <f>'прилож.2'!D178</f>
        <v>288</v>
      </c>
      <c r="G278" s="138">
        <v>0</v>
      </c>
    </row>
    <row r="279" spans="1:7" ht="15.75">
      <c r="A279" s="47" t="s">
        <v>542</v>
      </c>
      <c r="B279" s="39" t="s">
        <v>576</v>
      </c>
      <c r="C279" s="39"/>
      <c r="D279" s="39"/>
      <c r="E279" s="39"/>
      <c r="F279" s="135">
        <f>F280</f>
        <v>5</v>
      </c>
      <c r="G279" s="135">
        <f>G280</f>
        <v>0</v>
      </c>
    </row>
    <row r="280" spans="1:7" ht="15.75">
      <c r="A280" s="46" t="s">
        <v>9</v>
      </c>
      <c r="B280" s="36" t="s">
        <v>576</v>
      </c>
      <c r="C280" s="36" t="s">
        <v>545</v>
      </c>
      <c r="D280" s="36"/>
      <c r="E280" s="36"/>
      <c r="F280" s="136">
        <f>F282</f>
        <v>5</v>
      </c>
      <c r="G280" s="136">
        <f>G282</f>
        <v>0</v>
      </c>
    </row>
    <row r="281" spans="1:7" ht="15.75">
      <c r="A281" s="46" t="s">
        <v>375</v>
      </c>
      <c r="B281" s="36" t="s">
        <v>576</v>
      </c>
      <c r="C281" s="36" t="s">
        <v>545</v>
      </c>
      <c r="D281" s="36" t="s">
        <v>308</v>
      </c>
      <c r="E281" s="36"/>
      <c r="F281" s="136">
        <f>F282</f>
        <v>5</v>
      </c>
      <c r="G281" s="136">
        <f>G282</f>
        <v>0</v>
      </c>
    </row>
    <row r="282" spans="1:7" ht="16.5" thickBot="1">
      <c r="A282" s="37" t="s">
        <v>543</v>
      </c>
      <c r="B282" s="15" t="s">
        <v>576</v>
      </c>
      <c r="C282" s="15" t="s">
        <v>545</v>
      </c>
      <c r="D282" s="15" t="s">
        <v>328</v>
      </c>
      <c r="E282" s="15"/>
      <c r="F282" s="137">
        <f>F283</f>
        <v>5</v>
      </c>
      <c r="G282" s="137">
        <f>G283</f>
        <v>0</v>
      </c>
    </row>
    <row r="283" spans="1:7" ht="15" customHeight="1" thickBot="1">
      <c r="A283" s="199" t="s">
        <v>477</v>
      </c>
      <c r="B283" s="15" t="s">
        <v>576</v>
      </c>
      <c r="C283" s="15" t="s">
        <v>545</v>
      </c>
      <c r="D283" s="15" t="s">
        <v>328</v>
      </c>
      <c r="E283" s="15" t="s">
        <v>475</v>
      </c>
      <c r="F283" s="137">
        <f>F284</f>
        <v>5</v>
      </c>
      <c r="G283" s="137">
        <f>G286</f>
        <v>0</v>
      </c>
    </row>
    <row r="284" spans="1:7" ht="15" customHeight="1" thickBot="1">
      <c r="A284" s="196" t="s">
        <v>478</v>
      </c>
      <c r="B284" s="15" t="s">
        <v>576</v>
      </c>
      <c r="C284" s="15" t="s">
        <v>545</v>
      </c>
      <c r="D284" s="15" t="s">
        <v>328</v>
      </c>
      <c r="E284" s="15" t="s">
        <v>476</v>
      </c>
      <c r="F284" s="137">
        <f>F285</f>
        <v>5</v>
      </c>
      <c r="G284" s="137">
        <f>G287</f>
        <v>0</v>
      </c>
    </row>
    <row r="285" spans="1:7" ht="15.75" outlineLevel="1">
      <c r="A285" s="12" t="s">
        <v>208</v>
      </c>
      <c r="B285" s="10" t="s">
        <v>576</v>
      </c>
      <c r="C285" s="10" t="s">
        <v>545</v>
      </c>
      <c r="D285" s="10" t="s">
        <v>328</v>
      </c>
      <c r="E285" s="10" t="s">
        <v>197</v>
      </c>
      <c r="F285" s="138">
        <f>'прилож.2'!D183</f>
        <v>5</v>
      </c>
      <c r="G285" s="138">
        <v>0</v>
      </c>
    </row>
    <row r="286" spans="1:7" ht="15.75" outlineLevel="1">
      <c r="A286" s="47" t="s">
        <v>582</v>
      </c>
      <c r="B286" s="39" t="s">
        <v>581</v>
      </c>
      <c r="C286" s="39"/>
      <c r="D286" s="38"/>
      <c r="E286" s="38"/>
      <c r="F286" s="135">
        <f aca="true" t="shared" si="4" ref="F286:G289">F287</f>
        <v>90.3</v>
      </c>
      <c r="G286" s="135">
        <f t="shared" si="4"/>
        <v>0</v>
      </c>
    </row>
    <row r="287" spans="1:7" ht="15.75" outlineLevel="1">
      <c r="A287" s="46" t="s">
        <v>583</v>
      </c>
      <c r="B287" s="36" t="s">
        <v>581</v>
      </c>
      <c r="C287" s="36" t="s">
        <v>547</v>
      </c>
      <c r="D287" s="15"/>
      <c r="E287" s="15"/>
      <c r="F287" s="136">
        <f>F289</f>
        <v>90.3</v>
      </c>
      <c r="G287" s="136">
        <f>G289</f>
        <v>0</v>
      </c>
    </row>
    <row r="288" spans="1:7" ht="15.75" outlineLevel="1">
      <c r="A288" s="46" t="s">
        <v>375</v>
      </c>
      <c r="B288" s="36" t="s">
        <v>581</v>
      </c>
      <c r="C288" s="36" t="s">
        <v>547</v>
      </c>
      <c r="D288" s="15" t="s">
        <v>308</v>
      </c>
      <c r="E288" s="15"/>
      <c r="F288" s="136">
        <f>F289</f>
        <v>90.3</v>
      </c>
      <c r="G288" s="136">
        <f>G289</f>
        <v>0</v>
      </c>
    </row>
    <row r="289" spans="1:7" ht="16.5" outlineLevel="1" thickBot="1">
      <c r="A289" s="37" t="s">
        <v>582</v>
      </c>
      <c r="B289" s="15" t="s">
        <v>581</v>
      </c>
      <c r="C289" s="15" t="s">
        <v>547</v>
      </c>
      <c r="D289" s="15" t="s">
        <v>307</v>
      </c>
      <c r="E289" s="15"/>
      <c r="F289" s="137">
        <f t="shared" si="4"/>
        <v>90.3</v>
      </c>
      <c r="G289" s="137">
        <f t="shared" si="4"/>
        <v>0</v>
      </c>
    </row>
    <row r="290" spans="1:7" ht="16.5" hidden="1" outlineLevel="1" thickBot="1">
      <c r="A290" s="37" t="s">
        <v>137</v>
      </c>
      <c r="B290" s="15" t="s">
        <v>581</v>
      </c>
      <c r="C290" s="15" t="s">
        <v>547</v>
      </c>
      <c r="D290" s="15" t="s">
        <v>307</v>
      </c>
      <c r="E290" s="15"/>
      <c r="F290" s="137">
        <f>F293</f>
        <v>90.3</v>
      </c>
      <c r="G290" s="137">
        <f>G293</f>
        <v>0</v>
      </c>
    </row>
    <row r="291" spans="1:7" ht="16.5" outlineLevel="1" thickBot="1">
      <c r="A291" s="199" t="s">
        <v>477</v>
      </c>
      <c r="B291" s="15" t="s">
        <v>581</v>
      </c>
      <c r="C291" s="15" t="s">
        <v>547</v>
      </c>
      <c r="D291" s="15" t="s">
        <v>307</v>
      </c>
      <c r="E291" s="15" t="s">
        <v>475</v>
      </c>
      <c r="F291" s="137">
        <f>F292</f>
        <v>90.3</v>
      </c>
      <c r="G291" s="137">
        <v>0</v>
      </c>
    </row>
    <row r="292" spans="1:7" ht="16.5" outlineLevel="1" thickBot="1">
      <c r="A292" s="196" t="s">
        <v>478</v>
      </c>
      <c r="B292" s="15" t="s">
        <v>581</v>
      </c>
      <c r="C292" s="15" t="s">
        <v>547</v>
      </c>
      <c r="D292" s="15" t="s">
        <v>307</v>
      </c>
      <c r="E292" s="15" t="s">
        <v>476</v>
      </c>
      <c r="F292" s="137">
        <f>F293</f>
        <v>90.3</v>
      </c>
      <c r="G292" s="137">
        <v>0</v>
      </c>
    </row>
    <row r="293" spans="1:7" ht="15.75" outlineLevel="1">
      <c r="A293" s="12" t="s">
        <v>208</v>
      </c>
      <c r="B293" s="10" t="s">
        <v>581</v>
      </c>
      <c r="C293" s="10" t="s">
        <v>547</v>
      </c>
      <c r="D293" s="10" t="s">
        <v>307</v>
      </c>
      <c r="E293" s="10" t="s">
        <v>197</v>
      </c>
      <c r="F293" s="138">
        <f>'прилож.2'!D188+40.3</f>
        <v>90.3</v>
      </c>
      <c r="G293" s="138">
        <v>0</v>
      </c>
    </row>
    <row r="294" spans="1:7" ht="15.75" hidden="1">
      <c r="A294" s="31" t="s">
        <v>10</v>
      </c>
      <c r="B294" s="21" t="s">
        <v>8</v>
      </c>
      <c r="C294" s="22"/>
      <c r="D294" s="39"/>
      <c r="E294" s="39"/>
      <c r="F294" s="135">
        <f aca="true" t="shared" si="5" ref="F294:G298">F295</f>
        <v>0</v>
      </c>
      <c r="G294" s="135">
        <f t="shared" si="5"/>
        <v>0</v>
      </c>
    </row>
    <row r="295" spans="1:7" ht="15.75" hidden="1">
      <c r="A295" s="33" t="s">
        <v>11</v>
      </c>
      <c r="B295" s="27" t="s">
        <v>8</v>
      </c>
      <c r="C295" s="27" t="s">
        <v>545</v>
      </c>
      <c r="D295" s="36"/>
      <c r="E295" s="36"/>
      <c r="F295" s="136">
        <f>F297</f>
        <v>0</v>
      </c>
      <c r="G295" s="136">
        <f>G297</f>
        <v>0</v>
      </c>
    </row>
    <row r="296" spans="1:7" ht="15.75" hidden="1">
      <c r="A296" s="25" t="s">
        <v>14</v>
      </c>
      <c r="B296" s="17" t="s">
        <v>8</v>
      </c>
      <c r="C296" s="17" t="s">
        <v>545</v>
      </c>
      <c r="D296" s="15" t="s">
        <v>15</v>
      </c>
      <c r="E296" s="36"/>
      <c r="F296" s="137">
        <f t="shared" si="5"/>
        <v>0</v>
      </c>
      <c r="G296" s="136"/>
    </row>
    <row r="297" spans="1:7" ht="15.75" hidden="1">
      <c r="A297" s="25" t="s">
        <v>12</v>
      </c>
      <c r="B297" s="17" t="s">
        <v>8</v>
      </c>
      <c r="C297" s="17" t="s">
        <v>545</v>
      </c>
      <c r="D297" s="15" t="s">
        <v>16</v>
      </c>
      <c r="E297" s="15"/>
      <c r="F297" s="137">
        <f t="shared" si="5"/>
        <v>0</v>
      </c>
      <c r="G297" s="137">
        <f t="shared" si="5"/>
        <v>0</v>
      </c>
    </row>
    <row r="298" spans="1:7" ht="15.75" hidden="1">
      <c r="A298" s="25" t="s">
        <v>13</v>
      </c>
      <c r="B298" s="17" t="s">
        <v>8</v>
      </c>
      <c r="C298" s="17" t="s">
        <v>545</v>
      </c>
      <c r="D298" s="15" t="s">
        <v>16</v>
      </c>
      <c r="E298" s="15"/>
      <c r="F298" s="137">
        <f t="shared" si="5"/>
        <v>0</v>
      </c>
      <c r="G298" s="137">
        <f t="shared" si="5"/>
        <v>0</v>
      </c>
    </row>
    <row r="299" spans="1:7" ht="15.75" hidden="1">
      <c r="A299" s="4" t="s">
        <v>209</v>
      </c>
      <c r="B299" s="11" t="s">
        <v>8</v>
      </c>
      <c r="C299" s="11" t="s">
        <v>545</v>
      </c>
      <c r="D299" s="10" t="s">
        <v>16</v>
      </c>
      <c r="E299" s="10" t="s">
        <v>210</v>
      </c>
      <c r="F299" s="138">
        <f>'прилож.2'!D194</f>
        <v>0</v>
      </c>
      <c r="G299" s="138"/>
    </row>
  </sheetData>
  <sheetProtection/>
  <mergeCells count="2">
    <mergeCell ref="E3:G3"/>
    <mergeCell ref="A5:F9"/>
  </mergeCells>
  <printOptions/>
  <pageMargins left="0.9" right="0.27" top="0.48" bottom="0.51" header="0.5" footer="0.5"/>
  <pageSetup fitToHeight="3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 outlineLevelRow="2"/>
  <cols>
    <col min="1" max="1" width="55.00390625" style="1" customWidth="1"/>
    <col min="2" max="2" width="4.8515625" style="70" customWidth="1"/>
    <col min="3" max="3" width="5.140625" style="70" customWidth="1"/>
    <col min="4" max="4" width="9.8515625" style="1" customWidth="1"/>
    <col min="5" max="5" width="6.57421875" style="70" customWidth="1"/>
    <col min="6" max="6" width="11.140625" style="1" customWidth="1"/>
    <col min="7" max="7" width="12.00390625" style="1" customWidth="1"/>
    <col min="8" max="8" width="12.8515625" style="1" customWidth="1"/>
    <col min="9" max="9" width="11.00390625" style="1" customWidth="1"/>
    <col min="10" max="10" width="9.140625" style="1" customWidth="1"/>
    <col min="11" max="12" width="9.28125" style="1" bestFit="1" customWidth="1"/>
    <col min="13" max="16384" width="9.140625" style="1" customWidth="1"/>
  </cols>
  <sheetData>
    <row r="1" spans="1:8" ht="15.75">
      <c r="A1" s="2"/>
      <c r="B1" s="73"/>
      <c r="C1" s="73"/>
      <c r="D1" s="2"/>
      <c r="E1" s="73"/>
      <c r="F1" s="2" t="s">
        <v>138</v>
      </c>
      <c r="H1" s="2"/>
    </row>
    <row r="2" spans="1:8" ht="15.75">
      <c r="A2" s="2"/>
      <c r="B2" s="73"/>
      <c r="C2" s="73"/>
      <c r="D2" s="2"/>
      <c r="E2" s="73"/>
      <c r="F2" s="2" t="s">
        <v>499</v>
      </c>
      <c r="H2" s="2"/>
    </row>
    <row r="3" spans="1:8" ht="15.75">
      <c r="A3" s="2"/>
      <c r="B3" s="73"/>
      <c r="C3" s="73"/>
      <c r="D3" s="2"/>
      <c r="E3" s="73"/>
      <c r="F3" s="2" t="s">
        <v>391</v>
      </c>
      <c r="H3" s="2"/>
    </row>
    <row r="4" spans="1:8" ht="15.75">
      <c r="A4" s="2"/>
      <c r="B4" s="73"/>
      <c r="C4" s="73"/>
      <c r="D4" s="2"/>
      <c r="E4" s="73"/>
      <c r="F4" s="2"/>
      <c r="G4" s="2"/>
      <c r="H4" s="2"/>
    </row>
    <row r="5" spans="1:8" ht="15.75" customHeight="1">
      <c r="A5" s="351" t="s">
        <v>371</v>
      </c>
      <c r="B5" s="351"/>
      <c r="C5" s="351"/>
      <c r="D5" s="351"/>
      <c r="E5" s="351"/>
      <c r="F5" s="351"/>
      <c r="G5" s="351"/>
      <c r="H5" s="351"/>
    </row>
    <row r="6" spans="1:8" ht="15.75" customHeight="1">
      <c r="A6" s="351"/>
      <c r="B6" s="351"/>
      <c r="C6" s="351"/>
      <c r="D6" s="351"/>
      <c r="E6" s="351"/>
      <c r="F6" s="351"/>
      <c r="G6" s="351"/>
      <c r="H6" s="351"/>
    </row>
    <row r="7" spans="1:8" ht="15.75" customHeight="1">
      <c r="A7" s="351"/>
      <c r="B7" s="351"/>
      <c r="C7" s="351"/>
      <c r="D7" s="351"/>
      <c r="E7" s="351"/>
      <c r="F7" s="351"/>
      <c r="G7" s="351"/>
      <c r="H7" s="351"/>
    </row>
    <row r="8" spans="1:8" ht="15.75" customHeight="1">
      <c r="A8" s="351"/>
      <c r="B8" s="351"/>
      <c r="C8" s="351"/>
      <c r="D8" s="351"/>
      <c r="E8" s="351"/>
      <c r="F8" s="351"/>
      <c r="G8" s="351"/>
      <c r="H8" s="351"/>
    </row>
    <row r="9" spans="1:8" ht="15.75" customHeight="1">
      <c r="A9" s="351"/>
      <c r="B9" s="351"/>
      <c r="C9" s="351"/>
      <c r="D9" s="351"/>
      <c r="E9" s="351"/>
      <c r="F9" s="351"/>
      <c r="G9" s="351"/>
      <c r="H9" s="351"/>
    </row>
    <row r="11" spans="1:9" ht="38.25">
      <c r="A11" s="222" t="s">
        <v>500</v>
      </c>
      <c r="B11" s="5" t="s">
        <v>501</v>
      </c>
      <c r="C11" s="5" t="s">
        <v>502</v>
      </c>
      <c r="D11" s="5" t="s">
        <v>503</v>
      </c>
      <c r="E11" s="5" t="s">
        <v>504</v>
      </c>
      <c r="F11" s="182">
        <v>2016</v>
      </c>
      <c r="G11" s="132" t="s">
        <v>562</v>
      </c>
      <c r="H11" s="182">
        <v>2017</v>
      </c>
      <c r="I11" s="132" t="s">
        <v>562</v>
      </c>
    </row>
    <row r="12" spans="1:9" ht="12.75">
      <c r="A12" s="223">
        <v>1</v>
      </c>
      <c r="B12" s="9">
        <v>2</v>
      </c>
      <c r="C12" s="9">
        <v>3</v>
      </c>
      <c r="D12" s="9">
        <v>4</v>
      </c>
      <c r="E12" s="9">
        <v>5</v>
      </c>
      <c r="F12" s="133">
        <v>6</v>
      </c>
      <c r="G12" s="133">
        <v>6</v>
      </c>
      <c r="H12" s="133">
        <v>6</v>
      </c>
      <c r="I12" s="133">
        <v>6</v>
      </c>
    </row>
    <row r="13" spans="1:12" ht="15.75">
      <c r="A13" s="219" t="s">
        <v>271</v>
      </c>
      <c r="B13" s="52"/>
      <c r="C13" s="52"/>
      <c r="D13" s="52"/>
      <c r="E13" s="52"/>
      <c r="F13" s="134">
        <f>F14+F59++F136++F200+F208+F237++F250+F100+F243+F71+F229</f>
        <v>52326.9</v>
      </c>
      <c r="G13" s="134">
        <f>G14+G59++G136++G200+G208+G237++G250+G100+G243+G71+G229</f>
        <v>885</v>
      </c>
      <c r="H13" s="134">
        <f>H14+H59+H136+H200+H208+H237+H250+H100+H243+H71+H229</f>
        <v>62350.6</v>
      </c>
      <c r="I13" s="134">
        <f>I14+I136+I200+I208+I237+I59+I250+I72</f>
        <v>486.00000000000006</v>
      </c>
      <c r="J13" s="1">
        <f>'прил.5'!D12-'прил.5'!D12</f>
        <v>0</v>
      </c>
      <c r="K13" s="129"/>
      <c r="L13" s="129">
        <f>'прил.5'!E12-'прил.7'!H13</f>
        <v>0</v>
      </c>
    </row>
    <row r="14" spans="1:11" ht="15.75">
      <c r="A14" s="120" t="s">
        <v>505</v>
      </c>
      <c r="B14" s="39" t="s">
        <v>545</v>
      </c>
      <c r="C14" s="39"/>
      <c r="D14" s="39"/>
      <c r="E14" s="39"/>
      <c r="F14" s="135">
        <f>F15+F22+F37+F42</f>
        <v>15025.900000000001</v>
      </c>
      <c r="G14" s="135">
        <f>G15+G22+G29+G37+G42</f>
        <v>0</v>
      </c>
      <c r="H14" s="135">
        <f>H15+H22+H37+H42</f>
        <v>15331.800000000001</v>
      </c>
      <c r="I14" s="135">
        <f>I15+I22+I29+I37+I42</f>
        <v>0</v>
      </c>
      <c r="K14" s="129"/>
    </row>
    <row r="15" spans="1:11" s="29" customFormat="1" ht="47.25">
      <c r="A15" s="30" t="s">
        <v>506</v>
      </c>
      <c r="B15" s="36" t="s">
        <v>545</v>
      </c>
      <c r="C15" s="36" t="s">
        <v>546</v>
      </c>
      <c r="D15" s="36"/>
      <c r="E15" s="36"/>
      <c r="F15" s="136">
        <f aca="true" t="shared" si="0" ref="F15:I16">F16</f>
        <v>2110.6</v>
      </c>
      <c r="G15" s="136">
        <f t="shared" si="0"/>
        <v>0</v>
      </c>
      <c r="H15" s="136">
        <f t="shared" si="0"/>
        <v>2110.6</v>
      </c>
      <c r="I15" s="136">
        <f t="shared" si="0"/>
        <v>0</v>
      </c>
      <c r="J15" s="1"/>
      <c r="K15" s="129"/>
    </row>
    <row r="16" spans="1:11" s="29" customFormat="1" ht="15.75">
      <c r="A16" s="30" t="s">
        <v>375</v>
      </c>
      <c r="B16" s="36" t="s">
        <v>545</v>
      </c>
      <c r="C16" s="36" t="s">
        <v>546</v>
      </c>
      <c r="D16" s="36" t="s">
        <v>308</v>
      </c>
      <c r="E16" s="36"/>
      <c r="F16" s="136">
        <f t="shared" si="0"/>
        <v>2110.6</v>
      </c>
      <c r="G16" s="136">
        <f t="shared" si="0"/>
        <v>0</v>
      </c>
      <c r="H16" s="136">
        <f t="shared" si="0"/>
        <v>2110.6</v>
      </c>
      <c r="I16" s="136">
        <f t="shared" si="0"/>
        <v>0</v>
      </c>
      <c r="J16" s="1"/>
      <c r="K16" s="129"/>
    </row>
    <row r="17" spans="1:11" ht="63" hidden="1">
      <c r="A17" s="14" t="s">
        <v>507</v>
      </c>
      <c r="B17" s="15" t="s">
        <v>545</v>
      </c>
      <c r="C17" s="15" t="s">
        <v>546</v>
      </c>
      <c r="D17" s="15" t="s">
        <v>304</v>
      </c>
      <c r="E17" s="15"/>
      <c r="F17" s="137">
        <f>F18</f>
        <v>2110.6</v>
      </c>
      <c r="G17" s="137">
        <f>G18</f>
        <v>0</v>
      </c>
      <c r="H17" s="137">
        <f>H18</f>
        <v>2110.6</v>
      </c>
      <c r="I17" s="137">
        <f>I18</f>
        <v>0</v>
      </c>
      <c r="K17" s="129"/>
    </row>
    <row r="18" spans="1:11" ht="15.75">
      <c r="A18" s="14" t="s">
        <v>508</v>
      </c>
      <c r="B18" s="15" t="s">
        <v>545</v>
      </c>
      <c r="C18" s="15" t="s">
        <v>546</v>
      </c>
      <c r="D18" s="15" t="s">
        <v>304</v>
      </c>
      <c r="E18" s="15"/>
      <c r="F18" s="137">
        <f>F21</f>
        <v>2110.6</v>
      </c>
      <c r="G18" s="137">
        <f>G21</f>
        <v>0</v>
      </c>
      <c r="H18" s="137">
        <f>H21</f>
        <v>2110.6</v>
      </c>
      <c r="I18" s="137">
        <f>I21</f>
        <v>0</v>
      </c>
      <c r="K18" s="129"/>
    </row>
    <row r="19" spans="1:11" ht="78.75">
      <c r="A19" s="204" t="s">
        <v>473</v>
      </c>
      <c r="B19" s="15" t="s">
        <v>545</v>
      </c>
      <c r="C19" s="15" t="s">
        <v>546</v>
      </c>
      <c r="D19" s="15" t="s">
        <v>304</v>
      </c>
      <c r="E19" s="15" t="s">
        <v>471</v>
      </c>
      <c r="F19" s="137">
        <f aca="true" t="shared" si="1" ref="F19:I20">F20</f>
        <v>2110.6</v>
      </c>
      <c r="G19" s="137">
        <f t="shared" si="1"/>
        <v>0</v>
      </c>
      <c r="H19" s="137">
        <f t="shared" si="1"/>
        <v>2110.6</v>
      </c>
      <c r="I19" s="137">
        <f t="shared" si="1"/>
        <v>0</v>
      </c>
      <c r="K19" s="129"/>
    </row>
    <row r="20" spans="1:11" ht="31.5">
      <c r="A20" s="197" t="s">
        <v>474</v>
      </c>
      <c r="B20" s="15" t="s">
        <v>545</v>
      </c>
      <c r="C20" s="15" t="s">
        <v>546</v>
      </c>
      <c r="D20" s="15" t="s">
        <v>304</v>
      </c>
      <c r="E20" s="15" t="s">
        <v>470</v>
      </c>
      <c r="F20" s="137">
        <f t="shared" si="1"/>
        <v>2110.6</v>
      </c>
      <c r="G20" s="137">
        <f t="shared" si="1"/>
        <v>0</v>
      </c>
      <c r="H20" s="137">
        <f t="shared" si="1"/>
        <v>2110.6</v>
      </c>
      <c r="I20" s="137">
        <f t="shared" si="1"/>
        <v>0</v>
      </c>
      <c r="K20" s="129"/>
    </row>
    <row r="21" spans="1:11" ht="15.75">
      <c r="A21" s="7" t="s">
        <v>194</v>
      </c>
      <c r="B21" s="10" t="s">
        <v>545</v>
      </c>
      <c r="C21" s="10" t="s">
        <v>546</v>
      </c>
      <c r="D21" s="10" t="s">
        <v>304</v>
      </c>
      <c r="E21" s="10" t="s">
        <v>193</v>
      </c>
      <c r="F21" s="138">
        <f>'прил.5'!D17</f>
        <v>2110.6</v>
      </c>
      <c r="G21" s="138">
        <v>0</v>
      </c>
      <c r="H21" s="138">
        <f>'прил.5'!E17</f>
        <v>2110.6</v>
      </c>
      <c r="I21" s="138">
        <v>0</v>
      </c>
      <c r="K21" s="129"/>
    </row>
    <row r="22" spans="1:11" s="29" customFormat="1" ht="63">
      <c r="A22" s="30" t="s">
        <v>510</v>
      </c>
      <c r="B22" s="36" t="s">
        <v>545</v>
      </c>
      <c r="C22" s="36" t="s">
        <v>547</v>
      </c>
      <c r="D22" s="36"/>
      <c r="E22" s="36"/>
      <c r="F22" s="136">
        <f aca="true" t="shared" si="2" ref="F22:I24">F23</f>
        <v>11009.1</v>
      </c>
      <c r="G22" s="136">
        <f t="shared" si="2"/>
        <v>0</v>
      </c>
      <c r="H22" s="136">
        <f t="shared" si="2"/>
        <v>11009.1</v>
      </c>
      <c r="I22" s="136">
        <f t="shared" si="2"/>
        <v>0</v>
      </c>
      <c r="K22" s="129"/>
    </row>
    <row r="23" spans="1:11" s="29" customFormat="1" ht="15.75">
      <c r="A23" s="30" t="s">
        <v>375</v>
      </c>
      <c r="B23" s="36" t="s">
        <v>545</v>
      </c>
      <c r="C23" s="36" t="s">
        <v>547</v>
      </c>
      <c r="D23" s="36" t="s">
        <v>308</v>
      </c>
      <c r="E23" s="36"/>
      <c r="F23" s="136">
        <f t="shared" si="2"/>
        <v>11009.1</v>
      </c>
      <c r="G23" s="136">
        <f t="shared" si="2"/>
        <v>0</v>
      </c>
      <c r="H23" s="136">
        <f t="shared" si="2"/>
        <v>11009.1</v>
      </c>
      <c r="I23" s="136">
        <f t="shared" si="2"/>
        <v>0</v>
      </c>
      <c r="K23" s="129"/>
    </row>
    <row r="24" spans="1:11" ht="63" hidden="1">
      <c r="A24" s="14" t="s">
        <v>507</v>
      </c>
      <c r="B24" s="15" t="s">
        <v>545</v>
      </c>
      <c r="C24" s="15" t="s">
        <v>547</v>
      </c>
      <c r="D24" s="15" t="s">
        <v>305</v>
      </c>
      <c r="E24" s="15"/>
      <c r="F24" s="137">
        <f t="shared" si="2"/>
        <v>11009.1</v>
      </c>
      <c r="G24" s="137">
        <f t="shared" si="2"/>
        <v>0</v>
      </c>
      <c r="H24" s="137">
        <f t="shared" si="2"/>
        <v>11009.1</v>
      </c>
      <c r="I24" s="137">
        <f t="shared" si="2"/>
        <v>0</v>
      </c>
      <c r="K24" s="129"/>
    </row>
    <row r="25" spans="1:11" ht="15.75">
      <c r="A25" s="14" t="s">
        <v>511</v>
      </c>
      <c r="B25" s="15" t="s">
        <v>545</v>
      </c>
      <c r="C25" s="15" t="s">
        <v>547</v>
      </c>
      <c r="D25" s="15" t="s">
        <v>305</v>
      </c>
      <c r="E25" s="15"/>
      <c r="F25" s="137">
        <f>SUM(F28:F32)</f>
        <v>11009.1</v>
      </c>
      <c r="G25" s="137">
        <f>SUM(G28:G32)</f>
        <v>0</v>
      </c>
      <c r="H25" s="137">
        <f>SUM(H28:H32)</f>
        <v>11009.1</v>
      </c>
      <c r="I25" s="137">
        <f>SUM(I28:I32)</f>
        <v>0</v>
      </c>
      <c r="K25" s="129"/>
    </row>
    <row r="26" spans="1:11" ht="79.5" thickBot="1">
      <c r="A26" s="195" t="s">
        <v>473</v>
      </c>
      <c r="B26" s="15" t="s">
        <v>545</v>
      </c>
      <c r="C26" s="15" t="s">
        <v>547</v>
      </c>
      <c r="D26" s="15" t="s">
        <v>305</v>
      </c>
      <c r="E26" s="15" t="s">
        <v>471</v>
      </c>
      <c r="F26" s="137">
        <f>F27</f>
        <v>11009.1</v>
      </c>
      <c r="G26" s="137">
        <f>G27</f>
        <v>0</v>
      </c>
      <c r="H26" s="137">
        <f>H27</f>
        <v>11009.1</v>
      </c>
      <c r="I26" s="137">
        <f>I27</f>
        <v>0</v>
      </c>
      <c r="K26" s="129"/>
    </row>
    <row r="27" spans="1:11" ht="32.25" thickBot="1">
      <c r="A27" s="195" t="s">
        <v>474</v>
      </c>
      <c r="B27" s="15" t="s">
        <v>545</v>
      </c>
      <c r="C27" s="15" t="s">
        <v>547</v>
      </c>
      <c r="D27" s="15" t="s">
        <v>305</v>
      </c>
      <c r="E27" s="15" t="s">
        <v>470</v>
      </c>
      <c r="F27" s="137">
        <f>F28+F29</f>
        <v>11009.1</v>
      </c>
      <c r="G27" s="137">
        <f>G28+G29</f>
        <v>0</v>
      </c>
      <c r="H27" s="137">
        <f>H28+H29</f>
        <v>11009.1</v>
      </c>
      <c r="I27" s="137">
        <f>I28+I29</f>
        <v>0</v>
      </c>
      <c r="K27" s="129"/>
    </row>
    <row r="28" spans="1:11" ht="15.75">
      <c r="A28" s="7" t="s">
        <v>194</v>
      </c>
      <c r="B28" s="10" t="s">
        <v>545</v>
      </c>
      <c r="C28" s="10" t="s">
        <v>547</v>
      </c>
      <c r="D28" s="10" t="s">
        <v>305</v>
      </c>
      <c r="E28" s="10" t="s">
        <v>193</v>
      </c>
      <c r="F28" s="138">
        <f>'прил.5'!D21-0.8</f>
        <v>10830.1</v>
      </c>
      <c r="G28" s="138">
        <v>0</v>
      </c>
      <c r="H28" s="138">
        <f>'прил.5'!E21-0.8</f>
        <v>10830.1</v>
      </c>
      <c r="I28" s="138">
        <v>0</v>
      </c>
      <c r="K28" s="129"/>
    </row>
    <row r="29" spans="1:11" ht="30.75" customHeight="1">
      <c r="A29" s="12" t="s">
        <v>195</v>
      </c>
      <c r="B29" s="10" t="s">
        <v>545</v>
      </c>
      <c r="C29" s="10" t="s">
        <v>547</v>
      </c>
      <c r="D29" s="10" t="s">
        <v>305</v>
      </c>
      <c r="E29" s="10" t="s">
        <v>196</v>
      </c>
      <c r="F29" s="138">
        <f>'прил.5'!D22+0.8</f>
        <v>179</v>
      </c>
      <c r="G29" s="138">
        <v>0</v>
      </c>
      <c r="H29" s="138">
        <f>'прил.5'!E22+0.8</f>
        <v>179</v>
      </c>
      <c r="I29" s="138">
        <v>0</v>
      </c>
      <c r="K29" s="129"/>
    </row>
    <row r="30" spans="1:11" ht="0.75" customHeight="1" hidden="1" outlineLevel="1">
      <c r="A30" s="12" t="s">
        <v>203</v>
      </c>
      <c r="B30" s="10" t="s">
        <v>545</v>
      </c>
      <c r="C30" s="10" t="s">
        <v>547</v>
      </c>
      <c r="D30" s="10" t="s">
        <v>548</v>
      </c>
      <c r="E30" s="10" t="s">
        <v>202</v>
      </c>
      <c r="F30" s="138">
        <f>'[1]прил.2'!D23</f>
        <v>0</v>
      </c>
      <c r="G30" s="138"/>
      <c r="H30" s="138">
        <f>'прил.5'!E23</f>
        <v>0</v>
      </c>
      <c r="I30" s="138"/>
      <c r="K30" s="129"/>
    </row>
    <row r="31" spans="1:11" ht="31.5" hidden="1" outlineLevel="1">
      <c r="A31" s="12" t="s">
        <v>208</v>
      </c>
      <c r="B31" s="10" t="s">
        <v>545</v>
      </c>
      <c r="C31" s="10" t="s">
        <v>547</v>
      </c>
      <c r="D31" s="10" t="s">
        <v>548</v>
      </c>
      <c r="E31" s="10" t="s">
        <v>197</v>
      </c>
      <c r="F31" s="138">
        <f>'[1]прил.2'!D24</f>
        <v>0</v>
      </c>
      <c r="G31" s="138"/>
      <c r="H31" s="138">
        <f>'прил.5'!E24</f>
        <v>0</v>
      </c>
      <c r="I31" s="138"/>
      <c r="K31" s="129"/>
    </row>
    <row r="32" spans="1:11" ht="31.5" hidden="1" outlineLevel="1">
      <c r="A32" s="12" t="s">
        <v>199</v>
      </c>
      <c r="B32" s="10" t="s">
        <v>545</v>
      </c>
      <c r="C32" s="10" t="s">
        <v>547</v>
      </c>
      <c r="D32" s="10" t="s">
        <v>548</v>
      </c>
      <c r="E32" s="10" t="s">
        <v>198</v>
      </c>
      <c r="F32" s="138">
        <f>'[1]прил.2'!D25</f>
        <v>0</v>
      </c>
      <c r="G32" s="138"/>
      <c r="H32" s="138">
        <f>'прил.5'!E25</f>
        <v>0</v>
      </c>
      <c r="I32" s="138"/>
      <c r="K32" s="129"/>
    </row>
    <row r="33" spans="1:11" s="29" customFormat="1" ht="31.5" hidden="1">
      <c r="A33" s="46" t="s">
        <v>243</v>
      </c>
      <c r="B33" s="36" t="s">
        <v>545</v>
      </c>
      <c r="C33" s="36" t="s">
        <v>547</v>
      </c>
      <c r="D33" s="36"/>
      <c r="E33" s="36"/>
      <c r="F33" s="136">
        <f>F34</f>
        <v>0</v>
      </c>
      <c r="G33" s="136"/>
      <c r="H33" s="136">
        <f>H34</f>
        <v>0</v>
      </c>
      <c r="I33" s="136"/>
      <c r="K33" s="129"/>
    </row>
    <row r="34" spans="1:11" ht="15.75" hidden="1">
      <c r="A34" s="37" t="s">
        <v>244</v>
      </c>
      <c r="B34" s="15" t="s">
        <v>545</v>
      </c>
      <c r="C34" s="15" t="s">
        <v>547</v>
      </c>
      <c r="D34" s="15" t="s">
        <v>578</v>
      </c>
      <c r="E34" s="15"/>
      <c r="F34" s="137">
        <f>F35</f>
        <v>0</v>
      </c>
      <c r="G34" s="137"/>
      <c r="H34" s="137">
        <f>H35</f>
        <v>0</v>
      </c>
      <c r="I34" s="137"/>
      <c r="K34" s="129"/>
    </row>
    <row r="35" spans="1:11" ht="110.25" hidden="1">
      <c r="A35" s="37" t="s">
        <v>245</v>
      </c>
      <c r="B35" s="15" t="s">
        <v>545</v>
      </c>
      <c r="C35" s="15" t="s">
        <v>547</v>
      </c>
      <c r="D35" s="15" t="s">
        <v>579</v>
      </c>
      <c r="E35" s="15"/>
      <c r="F35" s="137">
        <f>F36</f>
        <v>0</v>
      </c>
      <c r="G35" s="137"/>
      <c r="H35" s="137">
        <f>H36</f>
        <v>0</v>
      </c>
      <c r="I35" s="137"/>
      <c r="K35" s="129"/>
    </row>
    <row r="36" spans="1:11" ht="15.75" hidden="1">
      <c r="A36" s="12" t="s">
        <v>498</v>
      </c>
      <c r="B36" s="10" t="s">
        <v>545</v>
      </c>
      <c r="C36" s="10" t="s">
        <v>547</v>
      </c>
      <c r="D36" s="10" t="s">
        <v>579</v>
      </c>
      <c r="E36" s="10" t="s">
        <v>246</v>
      </c>
      <c r="F36" s="138">
        <f>'прил.5'!D29</f>
        <v>0</v>
      </c>
      <c r="G36" s="138"/>
      <c r="H36" s="138">
        <f>'прил.5'!E29</f>
        <v>0</v>
      </c>
      <c r="I36" s="138"/>
      <c r="K36" s="129"/>
    </row>
    <row r="37" spans="1:11" s="23" customFormat="1" ht="15.75">
      <c r="A37" s="30" t="s">
        <v>512</v>
      </c>
      <c r="B37" s="36" t="s">
        <v>545</v>
      </c>
      <c r="C37" s="36" t="s">
        <v>576</v>
      </c>
      <c r="D37" s="36"/>
      <c r="E37" s="36"/>
      <c r="F37" s="136">
        <f>F38</f>
        <v>100</v>
      </c>
      <c r="G37" s="136">
        <f aca="true" t="shared" si="3" ref="F37:I38">G38</f>
        <v>0</v>
      </c>
      <c r="H37" s="136">
        <f>H38</f>
        <v>100</v>
      </c>
      <c r="I37" s="136">
        <f t="shared" si="3"/>
        <v>0</v>
      </c>
      <c r="K37" s="129"/>
    </row>
    <row r="38" spans="1:11" ht="15.75">
      <c r="A38" s="14" t="s">
        <v>375</v>
      </c>
      <c r="B38" s="15" t="s">
        <v>545</v>
      </c>
      <c r="C38" s="15" t="s">
        <v>576</v>
      </c>
      <c r="D38" s="15" t="s">
        <v>308</v>
      </c>
      <c r="E38" s="15"/>
      <c r="F38" s="137">
        <f t="shared" si="3"/>
        <v>100</v>
      </c>
      <c r="G38" s="137">
        <f t="shared" si="3"/>
        <v>0</v>
      </c>
      <c r="H38" s="137">
        <f t="shared" si="3"/>
        <v>100</v>
      </c>
      <c r="I38" s="137">
        <f t="shared" si="3"/>
        <v>0</v>
      </c>
      <c r="K38" s="129"/>
    </row>
    <row r="39" spans="1:11" ht="15.75">
      <c r="A39" s="14" t="s">
        <v>513</v>
      </c>
      <c r="B39" s="15" t="s">
        <v>545</v>
      </c>
      <c r="C39" s="15" t="s">
        <v>576</v>
      </c>
      <c r="D39" s="15" t="s">
        <v>306</v>
      </c>
      <c r="E39" s="15"/>
      <c r="F39" s="137">
        <f>F41</f>
        <v>100</v>
      </c>
      <c r="G39" s="137">
        <f>G41</f>
        <v>0</v>
      </c>
      <c r="H39" s="137">
        <f>H41</f>
        <v>100</v>
      </c>
      <c r="I39" s="137">
        <f>I41</f>
        <v>0</v>
      </c>
      <c r="K39" s="129"/>
    </row>
    <row r="40" spans="1:11" ht="15.75">
      <c r="A40" s="197" t="s">
        <v>480</v>
      </c>
      <c r="B40" s="15" t="s">
        <v>545</v>
      </c>
      <c r="C40" s="15" t="s">
        <v>576</v>
      </c>
      <c r="D40" s="15" t="s">
        <v>306</v>
      </c>
      <c r="E40" s="15" t="s">
        <v>479</v>
      </c>
      <c r="F40" s="137">
        <f>F41</f>
        <v>100</v>
      </c>
      <c r="G40" s="137">
        <f>G41</f>
        <v>0</v>
      </c>
      <c r="H40" s="137">
        <f>H41</f>
        <v>100</v>
      </c>
      <c r="I40" s="137">
        <f>I41</f>
        <v>0</v>
      </c>
      <c r="K40" s="129"/>
    </row>
    <row r="41" spans="1:11" ht="15.75">
      <c r="A41" s="7" t="s">
        <v>200</v>
      </c>
      <c r="B41" s="10" t="s">
        <v>545</v>
      </c>
      <c r="C41" s="10" t="s">
        <v>576</v>
      </c>
      <c r="D41" s="10" t="s">
        <v>306</v>
      </c>
      <c r="E41" s="10" t="s">
        <v>201</v>
      </c>
      <c r="F41" s="138">
        <f>'прил.5'!D33</f>
        <v>100</v>
      </c>
      <c r="G41" s="138">
        <v>0</v>
      </c>
      <c r="H41" s="138">
        <f>'прил.5'!E33</f>
        <v>100</v>
      </c>
      <c r="I41" s="138">
        <v>0</v>
      </c>
      <c r="K41" s="129"/>
    </row>
    <row r="42" spans="1:11" s="29" customFormat="1" ht="15.75">
      <c r="A42" s="30" t="s">
        <v>515</v>
      </c>
      <c r="B42" s="36" t="s">
        <v>545</v>
      </c>
      <c r="C42" s="36" t="s">
        <v>8</v>
      </c>
      <c r="D42" s="36"/>
      <c r="E42" s="36"/>
      <c r="F42" s="136">
        <f>F44+F56</f>
        <v>1806.2</v>
      </c>
      <c r="G42" s="136">
        <f>G44+G56</f>
        <v>0</v>
      </c>
      <c r="H42" s="136">
        <f>H44+H56</f>
        <v>2112.1</v>
      </c>
      <c r="I42" s="136">
        <f>I44+I56</f>
        <v>0</v>
      </c>
      <c r="K42" s="129"/>
    </row>
    <row r="43" spans="1:11" s="29" customFormat="1" ht="15.75">
      <c r="A43" s="30" t="s">
        <v>375</v>
      </c>
      <c r="B43" s="36" t="s">
        <v>545</v>
      </c>
      <c r="C43" s="36" t="s">
        <v>8</v>
      </c>
      <c r="D43" s="36" t="s">
        <v>308</v>
      </c>
      <c r="E43" s="36"/>
      <c r="F43" s="136">
        <f>F44+F56</f>
        <v>1806.2</v>
      </c>
      <c r="G43" s="136">
        <f>G44+G56</f>
        <v>0</v>
      </c>
      <c r="H43" s="136">
        <f>H44+H56</f>
        <v>2112.1</v>
      </c>
      <c r="I43" s="136">
        <f>I44+I56</f>
        <v>0</v>
      </c>
      <c r="K43" s="129"/>
    </row>
    <row r="44" spans="1:11" s="29" customFormat="1" ht="31.5">
      <c r="A44" s="14" t="s">
        <v>0</v>
      </c>
      <c r="B44" s="15" t="s">
        <v>545</v>
      </c>
      <c r="C44" s="15" t="s">
        <v>8</v>
      </c>
      <c r="D44" s="15" t="s">
        <v>309</v>
      </c>
      <c r="E44" s="36"/>
      <c r="F44" s="137">
        <f aca="true" t="shared" si="4" ref="F44:I45">F45</f>
        <v>907.6</v>
      </c>
      <c r="G44" s="137">
        <f t="shared" si="4"/>
        <v>0</v>
      </c>
      <c r="H44" s="137">
        <f t="shared" si="4"/>
        <v>612.6</v>
      </c>
      <c r="I44" s="137">
        <f t="shared" si="4"/>
        <v>0</v>
      </c>
      <c r="K44" s="129"/>
    </row>
    <row r="45" spans="1:11" s="29" customFormat="1" ht="15.75" hidden="1">
      <c r="A45" s="14" t="s">
        <v>1</v>
      </c>
      <c r="B45" s="15" t="s">
        <v>545</v>
      </c>
      <c r="C45" s="15" t="s">
        <v>8</v>
      </c>
      <c r="D45" s="15" t="s">
        <v>309</v>
      </c>
      <c r="E45" s="36"/>
      <c r="F45" s="137">
        <f t="shared" si="4"/>
        <v>907.6</v>
      </c>
      <c r="G45" s="137">
        <f t="shared" si="4"/>
        <v>0</v>
      </c>
      <c r="H45" s="137">
        <f t="shared" si="4"/>
        <v>612.6</v>
      </c>
      <c r="I45" s="137">
        <f t="shared" si="4"/>
        <v>0</v>
      </c>
      <c r="K45" s="129"/>
    </row>
    <row r="46" spans="1:11" s="29" customFormat="1" ht="15.75">
      <c r="A46" s="14" t="s">
        <v>2</v>
      </c>
      <c r="B46" s="15" t="s">
        <v>545</v>
      </c>
      <c r="C46" s="15" t="s">
        <v>8</v>
      </c>
      <c r="D46" s="15" t="s">
        <v>307</v>
      </c>
      <c r="E46" s="36"/>
      <c r="F46" s="137">
        <f>F47+F50+F53</f>
        <v>907.6</v>
      </c>
      <c r="G46" s="137">
        <f>G47+G50+G53</f>
        <v>0</v>
      </c>
      <c r="H46" s="137">
        <f>H47+H50+H53</f>
        <v>612.6</v>
      </c>
      <c r="I46" s="137">
        <f>SUM(I49:I55)</f>
        <v>0</v>
      </c>
      <c r="K46" s="129"/>
    </row>
    <row r="47" spans="1:11" s="29" customFormat="1" ht="79.5" thickBot="1">
      <c r="A47" s="195" t="s">
        <v>473</v>
      </c>
      <c r="B47" s="15" t="s">
        <v>545</v>
      </c>
      <c r="C47" s="15" t="s">
        <v>8</v>
      </c>
      <c r="D47" s="15" t="s">
        <v>307</v>
      </c>
      <c r="E47" s="36" t="s">
        <v>471</v>
      </c>
      <c r="F47" s="137">
        <f aca="true" t="shared" si="5" ref="F47:I48">F48</f>
        <v>100</v>
      </c>
      <c r="G47" s="137">
        <f t="shared" si="5"/>
        <v>0</v>
      </c>
      <c r="H47" s="137">
        <f t="shared" si="5"/>
        <v>50</v>
      </c>
      <c r="I47" s="137">
        <f t="shared" si="5"/>
        <v>0</v>
      </c>
      <c r="J47" s="137"/>
      <c r="K47" s="129"/>
    </row>
    <row r="48" spans="1:11" s="29" customFormat="1" ht="32.25" thickBot="1">
      <c r="A48" s="195" t="s">
        <v>474</v>
      </c>
      <c r="B48" s="15" t="s">
        <v>545</v>
      </c>
      <c r="C48" s="15" t="s">
        <v>8</v>
      </c>
      <c r="D48" s="15" t="s">
        <v>307</v>
      </c>
      <c r="E48" s="36" t="s">
        <v>470</v>
      </c>
      <c r="F48" s="137">
        <f t="shared" si="5"/>
        <v>100</v>
      </c>
      <c r="G48" s="137">
        <f t="shared" si="5"/>
        <v>0</v>
      </c>
      <c r="H48" s="137">
        <f t="shared" si="5"/>
        <v>50</v>
      </c>
      <c r="I48" s="137">
        <f t="shared" si="5"/>
        <v>0</v>
      </c>
      <c r="K48" s="129"/>
    </row>
    <row r="49" spans="1:11" s="29" customFormat="1" ht="32.25" thickBot="1">
      <c r="A49" s="12" t="s">
        <v>195</v>
      </c>
      <c r="B49" s="10" t="s">
        <v>545</v>
      </c>
      <c r="C49" s="10" t="s">
        <v>8</v>
      </c>
      <c r="D49" s="10" t="s">
        <v>307</v>
      </c>
      <c r="E49" s="10" t="s">
        <v>196</v>
      </c>
      <c r="F49" s="138">
        <f>'прил.5'!D38-50</f>
        <v>100</v>
      </c>
      <c r="G49" s="139">
        <v>0</v>
      </c>
      <c r="H49" s="138">
        <f>'прил.5'!E38</f>
        <v>50</v>
      </c>
      <c r="I49" s="139">
        <v>0</v>
      </c>
      <c r="K49" s="129"/>
    </row>
    <row r="50" spans="1:11" s="29" customFormat="1" ht="32.25" thickBot="1">
      <c r="A50" s="205" t="s">
        <v>477</v>
      </c>
      <c r="B50" s="15" t="s">
        <v>545</v>
      </c>
      <c r="C50" s="15" t="s">
        <v>8</v>
      </c>
      <c r="D50" s="15" t="s">
        <v>307</v>
      </c>
      <c r="E50" s="15" t="s">
        <v>475</v>
      </c>
      <c r="F50" s="137">
        <f aca="true" t="shared" si="6" ref="F50:I51">F51</f>
        <v>700</v>
      </c>
      <c r="G50" s="137">
        <f t="shared" si="6"/>
        <v>0</v>
      </c>
      <c r="H50" s="137">
        <f t="shared" si="6"/>
        <v>455</v>
      </c>
      <c r="I50" s="137">
        <f t="shared" si="6"/>
        <v>0</v>
      </c>
      <c r="K50" s="129"/>
    </row>
    <row r="51" spans="1:11" s="29" customFormat="1" ht="32.25" thickBot="1">
      <c r="A51" s="195" t="s">
        <v>478</v>
      </c>
      <c r="B51" s="15" t="s">
        <v>545</v>
      </c>
      <c r="C51" s="15" t="s">
        <v>8</v>
      </c>
      <c r="D51" s="15" t="s">
        <v>307</v>
      </c>
      <c r="E51" s="15" t="s">
        <v>476</v>
      </c>
      <c r="F51" s="137">
        <f t="shared" si="6"/>
        <v>700</v>
      </c>
      <c r="G51" s="137">
        <f t="shared" si="6"/>
        <v>0</v>
      </c>
      <c r="H51" s="137">
        <f t="shared" si="6"/>
        <v>455</v>
      </c>
      <c r="I51" s="137">
        <f t="shared" si="6"/>
        <v>0</v>
      </c>
      <c r="K51" s="129"/>
    </row>
    <row r="52" spans="1:11" ht="31.5">
      <c r="A52" s="12" t="s">
        <v>208</v>
      </c>
      <c r="B52" s="10" t="s">
        <v>545</v>
      </c>
      <c r="C52" s="10" t="s">
        <v>8</v>
      </c>
      <c r="D52" s="10" t="s">
        <v>307</v>
      </c>
      <c r="E52" s="10" t="s">
        <v>197</v>
      </c>
      <c r="F52" s="138">
        <f>'прил.5'!D39-10</f>
        <v>700</v>
      </c>
      <c r="G52" s="138">
        <v>0</v>
      </c>
      <c r="H52" s="138">
        <f>'прил.5'!E39</f>
        <v>455</v>
      </c>
      <c r="I52" s="138">
        <v>0</v>
      </c>
      <c r="K52" s="129"/>
    </row>
    <row r="53" spans="1:11" ht="16.5" thickBot="1">
      <c r="A53" s="220" t="s">
        <v>480</v>
      </c>
      <c r="B53" s="15" t="s">
        <v>545</v>
      </c>
      <c r="C53" s="15" t="s">
        <v>8</v>
      </c>
      <c r="D53" s="15" t="s">
        <v>307</v>
      </c>
      <c r="E53" s="15" t="s">
        <v>479</v>
      </c>
      <c r="F53" s="137">
        <f aca="true" t="shared" si="7" ref="F53:I54">F54</f>
        <v>107.6</v>
      </c>
      <c r="G53" s="137">
        <f t="shared" si="7"/>
        <v>0</v>
      </c>
      <c r="H53" s="137">
        <f t="shared" si="7"/>
        <v>107.6</v>
      </c>
      <c r="I53" s="137">
        <f t="shared" si="7"/>
        <v>0</v>
      </c>
      <c r="K53" s="129"/>
    </row>
    <row r="54" spans="1:11" ht="16.5" thickBot="1">
      <c r="A54" s="220" t="s">
        <v>482</v>
      </c>
      <c r="B54" s="15" t="s">
        <v>545</v>
      </c>
      <c r="C54" s="15" t="s">
        <v>8</v>
      </c>
      <c r="D54" s="15" t="s">
        <v>307</v>
      </c>
      <c r="E54" s="15" t="s">
        <v>481</v>
      </c>
      <c r="F54" s="137">
        <f t="shared" si="7"/>
        <v>107.6</v>
      </c>
      <c r="G54" s="137">
        <f t="shared" si="7"/>
        <v>0</v>
      </c>
      <c r="H54" s="137">
        <f t="shared" si="7"/>
        <v>107.6</v>
      </c>
      <c r="I54" s="137">
        <f t="shared" si="7"/>
        <v>0</v>
      </c>
      <c r="K54" s="129"/>
    </row>
    <row r="55" spans="1:11" ht="31.5">
      <c r="A55" s="12" t="s">
        <v>199</v>
      </c>
      <c r="B55" s="10" t="s">
        <v>545</v>
      </c>
      <c r="C55" s="10" t="s">
        <v>8</v>
      </c>
      <c r="D55" s="10" t="s">
        <v>307</v>
      </c>
      <c r="E55" s="10" t="s">
        <v>198</v>
      </c>
      <c r="F55" s="138">
        <f>'прил.5'!D40</f>
        <v>107.6</v>
      </c>
      <c r="G55" s="138">
        <v>0</v>
      </c>
      <c r="H55" s="138">
        <f>'прил.5'!E40</f>
        <v>107.6</v>
      </c>
      <c r="I55" s="138">
        <v>0</v>
      </c>
      <c r="K55" s="129"/>
    </row>
    <row r="56" spans="1:11" ht="15.75">
      <c r="A56" s="206" t="str">
        <f>'прил.5'!A41</f>
        <v>Условно утвержденные расходы</v>
      </c>
      <c r="B56" s="146" t="str">
        <f>'прил.5'!B41</f>
        <v>01</v>
      </c>
      <c r="C56" s="146" t="str">
        <f>'прил.5'!C41</f>
        <v>13</v>
      </c>
      <c r="D56" s="60">
        <v>6000999</v>
      </c>
      <c r="E56" s="146"/>
      <c r="F56" s="137" t="str">
        <f>'прил.5'!D41</f>
        <v>898,6</v>
      </c>
      <c r="G56" s="137">
        <v>0</v>
      </c>
      <c r="H56" s="137" t="str">
        <f>'прил.5'!E41</f>
        <v>1499,5</v>
      </c>
      <c r="I56" s="137">
        <v>0</v>
      </c>
      <c r="K56" s="129"/>
    </row>
    <row r="57" spans="1:11" ht="16.5" thickBot="1">
      <c r="A57" s="220" t="s">
        <v>480</v>
      </c>
      <c r="B57" s="146" t="str">
        <f>'прил.5'!B41</f>
        <v>01</v>
      </c>
      <c r="C57" s="146" t="str">
        <f>'прил.5'!C41</f>
        <v>13</v>
      </c>
      <c r="D57" s="15" t="s">
        <v>338</v>
      </c>
      <c r="E57" s="60">
        <v>800</v>
      </c>
      <c r="F57" s="137" t="str">
        <f>F58</f>
        <v>898,6</v>
      </c>
      <c r="G57" s="137">
        <f>G58</f>
        <v>0</v>
      </c>
      <c r="H57" s="137" t="str">
        <f>H58</f>
        <v>1499,5</v>
      </c>
      <c r="I57" s="137">
        <f>I58</f>
        <v>0</v>
      </c>
      <c r="K57" s="129"/>
    </row>
    <row r="58" spans="1:11" ht="15.75">
      <c r="A58" s="207" t="str">
        <f>'прил.5'!A42</f>
        <v>Условно утвержденные расходы</v>
      </c>
      <c r="B58" s="145" t="str">
        <f>'прил.5'!B42</f>
        <v>01</v>
      </c>
      <c r="C58" s="145" t="str">
        <f>'прил.5'!C42</f>
        <v>13</v>
      </c>
      <c r="D58" s="10" t="s">
        <v>338</v>
      </c>
      <c r="E58" s="10" t="s">
        <v>337</v>
      </c>
      <c r="F58" s="138" t="str">
        <f>'прил.5'!D42</f>
        <v>898,6</v>
      </c>
      <c r="G58" s="138">
        <v>0</v>
      </c>
      <c r="H58" s="138" t="str">
        <f>'прил.5'!E42</f>
        <v>1499,5</v>
      </c>
      <c r="I58" s="138">
        <v>0</v>
      </c>
      <c r="J58" s="154"/>
      <c r="K58" s="129"/>
    </row>
    <row r="59" spans="1:11" ht="15.75">
      <c r="A59" s="120" t="s">
        <v>518</v>
      </c>
      <c r="B59" s="39" t="s">
        <v>546</v>
      </c>
      <c r="C59" s="39"/>
      <c r="D59" s="39"/>
      <c r="E59" s="39"/>
      <c r="F59" s="135">
        <f aca="true" t="shared" si="8" ref="F59:I62">F60</f>
        <v>800</v>
      </c>
      <c r="G59" s="135">
        <f t="shared" si="8"/>
        <v>800</v>
      </c>
      <c r="H59" s="135">
        <f t="shared" si="8"/>
        <v>396.00000000000006</v>
      </c>
      <c r="I59" s="135">
        <f t="shared" si="8"/>
        <v>396.00000000000006</v>
      </c>
      <c r="K59" s="129"/>
    </row>
    <row r="60" spans="1:11" ht="15.75">
      <c r="A60" s="30" t="s">
        <v>519</v>
      </c>
      <c r="B60" s="36" t="s">
        <v>546</v>
      </c>
      <c r="C60" s="36" t="s">
        <v>550</v>
      </c>
      <c r="D60" s="36"/>
      <c r="E60" s="36"/>
      <c r="F60" s="136">
        <f>F62</f>
        <v>800</v>
      </c>
      <c r="G60" s="136">
        <f>G62</f>
        <v>800</v>
      </c>
      <c r="H60" s="136">
        <f>H62</f>
        <v>396.00000000000006</v>
      </c>
      <c r="I60" s="136">
        <f>I62</f>
        <v>396.00000000000006</v>
      </c>
      <c r="K60" s="129"/>
    </row>
    <row r="61" spans="1:11" ht="15.75">
      <c r="A61" s="30" t="s">
        <v>375</v>
      </c>
      <c r="B61" s="36" t="s">
        <v>546</v>
      </c>
      <c r="C61" s="36" t="s">
        <v>550</v>
      </c>
      <c r="D61" s="36" t="s">
        <v>308</v>
      </c>
      <c r="E61" s="36"/>
      <c r="F61" s="136">
        <f>F62</f>
        <v>800</v>
      </c>
      <c r="G61" s="136">
        <f>G62</f>
        <v>800</v>
      </c>
      <c r="H61" s="136">
        <f>H62</f>
        <v>396.00000000000006</v>
      </c>
      <c r="I61" s="136">
        <f>I62</f>
        <v>396.00000000000006</v>
      </c>
      <c r="K61" s="129"/>
    </row>
    <row r="62" spans="1:11" ht="31.5">
      <c r="A62" s="14" t="s">
        <v>516</v>
      </c>
      <c r="B62" s="15" t="s">
        <v>546</v>
      </c>
      <c r="C62" s="15" t="s">
        <v>550</v>
      </c>
      <c r="D62" s="15" t="s">
        <v>310</v>
      </c>
      <c r="E62" s="15"/>
      <c r="F62" s="137">
        <f t="shared" si="8"/>
        <v>800</v>
      </c>
      <c r="G62" s="137">
        <f t="shared" si="8"/>
        <v>800</v>
      </c>
      <c r="H62" s="137">
        <f t="shared" si="8"/>
        <v>396.00000000000006</v>
      </c>
      <c r="I62" s="137">
        <f t="shared" si="8"/>
        <v>396.00000000000006</v>
      </c>
      <c r="K62" s="129"/>
    </row>
    <row r="63" spans="1:11" ht="31.5">
      <c r="A63" s="14" t="s">
        <v>520</v>
      </c>
      <c r="B63" s="15" t="s">
        <v>546</v>
      </c>
      <c r="C63" s="15" t="s">
        <v>550</v>
      </c>
      <c r="D63" s="15" t="s">
        <v>310</v>
      </c>
      <c r="E63" s="15"/>
      <c r="F63" s="137">
        <f>F66+F67+F70</f>
        <v>800</v>
      </c>
      <c r="G63" s="137">
        <f>G66+G67+G70</f>
        <v>800</v>
      </c>
      <c r="H63" s="137">
        <f>H66+H67+H70</f>
        <v>396.00000000000006</v>
      </c>
      <c r="I63" s="137">
        <f>I66+I67+I70</f>
        <v>396.00000000000006</v>
      </c>
      <c r="K63" s="129"/>
    </row>
    <row r="64" spans="1:11" ht="79.5" thickBot="1">
      <c r="A64" s="195" t="s">
        <v>473</v>
      </c>
      <c r="B64" s="15" t="s">
        <v>546</v>
      </c>
      <c r="C64" s="15" t="s">
        <v>550</v>
      </c>
      <c r="D64" s="15" t="s">
        <v>310</v>
      </c>
      <c r="E64" s="15" t="s">
        <v>471</v>
      </c>
      <c r="F64" s="137">
        <f>F65</f>
        <v>465.6</v>
      </c>
      <c r="G64" s="137">
        <f>G65</f>
        <v>465.6</v>
      </c>
      <c r="H64" s="137">
        <f>H65</f>
        <v>384.40000000000003</v>
      </c>
      <c r="I64" s="137">
        <f>I65</f>
        <v>384.40000000000003</v>
      </c>
      <c r="K64" s="129"/>
    </row>
    <row r="65" spans="1:11" ht="32.25" thickBot="1">
      <c r="A65" s="195" t="s">
        <v>474</v>
      </c>
      <c r="B65" s="15" t="s">
        <v>546</v>
      </c>
      <c r="C65" s="15" t="s">
        <v>550</v>
      </c>
      <c r="D65" s="15" t="s">
        <v>310</v>
      </c>
      <c r="E65" s="15" t="s">
        <v>470</v>
      </c>
      <c r="F65" s="137">
        <f>F66+F67</f>
        <v>465.6</v>
      </c>
      <c r="G65" s="137">
        <f>G66+G67</f>
        <v>465.6</v>
      </c>
      <c r="H65" s="137">
        <f>H66+H67</f>
        <v>384.40000000000003</v>
      </c>
      <c r="I65" s="137">
        <f>I66+I67</f>
        <v>384.40000000000003</v>
      </c>
      <c r="K65" s="129"/>
    </row>
    <row r="66" spans="1:11" ht="15.75">
      <c r="A66" s="7" t="s">
        <v>194</v>
      </c>
      <c r="B66" s="10" t="s">
        <v>546</v>
      </c>
      <c r="C66" s="10" t="s">
        <v>550</v>
      </c>
      <c r="D66" s="10" t="s">
        <v>310</v>
      </c>
      <c r="E66" s="10" t="s">
        <v>193</v>
      </c>
      <c r="F66" s="138">
        <f>'прил.5'!D47</f>
        <v>452</v>
      </c>
      <c r="G66" s="138">
        <f>F66</f>
        <v>452</v>
      </c>
      <c r="H66" s="138">
        <f>'прил.5'!E47</f>
        <v>376.3</v>
      </c>
      <c r="I66" s="138">
        <f>H66</f>
        <v>376.3</v>
      </c>
      <c r="K66" s="129"/>
    </row>
    <row r="67" spans="1:11" ht="32.25" thickBot="1">
      <c r="A67" s="12" t="s">
        <v>195</v>
      </c>
      <c r="B67" s="10" t="s">
        <v>546</v>
      </c>
      <c r="C67" s="10" t="s">
        <v>550</v>
      </c>
      <c r="D67" s="10" t="s">
        <v>310</v>
      </c>
      <c r="E67" s="10" t="s">
        <v>196</v>
      </c>
      <c r="F67" s="138">
        <f>'прил.5'!D48</f>
        <v>13.6</v>
      </c>
      <c r="G67" s="138">
        <f>F67</f>
        <v>13.6</v>
      </c>
      <c r="H67" s="138">
        <f>'прил.5'!E48</f>
        <v>8.1</v>
      </c>
      <c r="I67" s="138">
        <f>H67</f>
        <v>8.1</v>
      </c>
      <c r="K67" s="129"/>
    </row>
    <row r="68" spans="1:11" ht="32.25" thickBot="1">
      <c r="A68" s="205" t="s">
        <v>477</v>
      </c>
      <c r="B68" s="15" t="s">
        <v>546</v>
      </c>
      <c r="C68" s="15" t="s">
        <v>550</v>
      </c>
      <c r="D68" s="15" t="s">
        <v>310</v>
      </c>
      <c r="E68" s="15" t="s">
        <v>475</v>
      </c>
      <c r="F68" s="137">
        <f aca="true" t="shared" si="9" ref="F68:I69">F69</f>
        <v>334.4</v>
      </c>
      <c r="G68" s="137">
        <f t="shared" si="9"/>
        <v>334.4</v>
      </c>
      <c r="H68" s="137">
        <f t="shared" si="9"/>
        <v>11.6</v>
      </c>
      <c r="I68" s="137">
        <f t="shared" si="9"/>
        <v>11.6</v>
      </c>
      <c r="K68" s="129"/>
    </row>
    <row r="69" spans="1:11" ht="32.25" thickBot="1">
      <c r="A69" s="195" t="s">
        <v>478</v>
      </c>
      <c r="B69" s="15" t="s">
        <v>546</v>
      </c>
      <c r="C69" s="15" t="s">
        <v>550</v>
      </c>
      <c r="D69" s="15" t="s">
        <v>310</v>
      </c>
      <c r="E69" s="15" t="s">
        <v>476</v>
      </c>
      <c r="F69" s="137">
        <f t="shared" si="9"/>
        <v>334.4</v>
      </c>
      <c r="G69" s="137">
        <f t="shared" si="9"/>
        <v>334.4</v>
      </c>
      <c r="H69" s="137">
        <f t="shared" si="9"/>
        <v>11.6</v>
      </c>
      <c r="I69" s="137">
        <f t="shared" si="9"/>
        <v>11.6</v>
      </c>
      <c r="K69" s="129"/>
    </row>
    <row r="70" spans="1:11" ht="31.5">
      <c r="A70" s="12" t="s">
        <v>208</v>
      </c>
      <c r="B70" s="10" t="s">
        <v>546</v>
      </c>
      <c r="C70" s="10" t="s">
        <v>550</v>
      </c>
      <c r="D70" s="10" t="s">
        <v>310</v>
      </c>
      <c r="E70" s="10" t="s">
        <v>197</v>
      </c>
      <c r="F70" s="138">
        <f>'прил.5'!D49</f>
        <v>334.4</v>
      </c>
      <c r="G70" s="138">
        <f>F70</f>
        <v>334.4</v>
      </c>
      <c r="H70" s="138">
        <f>'прил.5'!E49</f>
        <v>11.6</v>
      </c>
      <c r="I70" s="138">
        <f>H70</f>
        <v>11.6</v>
      </c>
      <c r="K70" s="129"/>
    </row>
    <row r="71" spans="1:11" ht="31.5" outlineLevel="1">
      <c r="A71" s="31" t="s">
        <v>18</v>
      </c>
      <c r="B71" s="39" t="s">
        <v>550</v>
      </c>
      <c r="C71" s="39"/>
      <c r="D71" s="39"/>
      <c r="E71" s="39"/>
      <c r="F71" s="135">
        <f>F72+F94+F89</f>
        <v>152.7</v>
      </c>
      <c r="G71" s="135">
        <f>G72+G94+G89</f>
        <v>85</v>
      </c>
      <c r="H71" s="135">
        <f>H72+H94+H89</f>
        <v>157.7</v>
      </c>
      <c r="I71" s="135">
        <f>I72+I94+I89</f>
        <v>90</v>
      </c>
      <c r="K71" s="129"/>
    </row>
    <row r="72" spans="1:11" ht="15.75" outlineLevel="1">
      <c r="A72" s="33" t="s">
        <v>236</v>
      </c>
      <c r="B72" s="36" t="s">
        <v>550</v>
      </c>
      <c r="C72" s="36" t="s">
        <v>547</v>
      </c>
      <c r="D72" s="140"/>
      <c r="E72" s="140"/>
      <c r="F72" s="141">
        <f>F74</f>
        <v>85</v>
      </c>
      <c r="G72" s="141">
        <f>G74</f>
        <v>85</v>
      </c>
      <c r="H72" s="141">
        <f>H74</f>
        <v>90</v>
      </c>
      <c r="I72" s="141">
        <f>I74</f>
        <v>90</v>
      </c>
      <c r="K72" s="129"/>
    </row>
    <row r="73" spans="1:11" ht="15.75" outlineLevel="1">
      <c r="A73" s="33" t="s">
        <v>375</v>
      </c>
      <c r="B73" s="36" t="s">
        <v>550</v>
      </c>
      <c r="C73" s="36" t="s">
        <v>547</v>
      </c>
      <c r="D73" s="140" t="s">
        <v>308</v>
      </c>
      <c r="E73" s="140"/>
      <c r="F73" s="141">
        <f>F74</f>
        <v>85</v>
      </c>
      <c r="G73" s="141">
        <f>G74</f>
        <v>85</v>
      </c>
      <c r="H73" s="141">
        <f>H74</f>
        <v>90</v>
      </c>
      <c r="I73" s="141">
        <f>I74</f>
        <v>90</v>
      </c>
      <c r="K73" s="129"/>
    </row>
    <row r="74" spans="1:11" ht="31.5" outlineLevel="1">
      <c r="A74" s="14" t="s">
        <v>215</v>
      </c>
      <c r="B74" s="15" t="s">
        <v>550</v>
      </c>
      <c r="C74" s="15" t="s">
        <v>547</v>
      </c>
      <c r="D74" s="15" t="s">
        <v>461</v>
      </c>
      <c r="E74" s="15"/>
      <c r="F74" s="137">
        <f>F75+F83</f>
        <v>85</v>
      </c>
      <c r="G74" s="137">
        <f>G75+G83</f>
        <v>85</v>
      </c>
      <c r="H74" s="137">
        <f>H75+H83</f>
        <v>90</v>
      </c>
      <c r="I74" s="137">
        <f>I75+I83</f>
        <v>90</v>
      </c>
      <c r="K74" s="129"/>
    </row>
    <row r="75" spans="1:11" ht="31.5" outlineLevel="1">
      <c r="A75" s="14" t="s">
        <v>213</v>
      </c>
      <c r="B75" s="15" t="s">
        <v>550</v>
      </c>
      <c r="C75" s="15" t="s">
        <v>547</v>
      </c>
      <c r="D75" s="15" t="s">
        <v>311</v>
      </c>
      <c r="E75" s="15"/>
      <c r="F75" s="137">
        <f>F76+F79</f>
        <v>65</v>
      </c>
      <c r="G75" s="137">
        <f>G76+G79</f>
        <v>65</v>
      </c>
      <c r="H75" s="137">
        <f>H76+H79</f>
        <v>70</v>
      </c>
      <c r="I75" s="137">
        <f>I76+I79</f>
        <v>70</v>
      </c>
      <c r="K75" s="129"/>
    </row>
    <row r="76" spans="1:11" ht="79.5" outlineLevel="1" thickBot="1">
      <c r="A76" s="195" t="s">
        <v>473</v>
      </c>
      <c r="B76" s="15" t="s">
        <v>550</v>
      </c>
      <c r="C76" s="15" t="s">
        <v>547</v>
      </c>
      <c r="D76" s="15" t="s">
        <v>311</v>
      </c>
      <c r="E76" s="15" t="s">
        <v>471</v>
      </c>
      <c r="F76" s="137">
        <f aca="true" t="shared" si="10" ref="F76:I77">F77</f>
        <v>46.9</v>
      </c>
      <c r="G76" s="137">
        <f t="shared" si="10"/>
        <v>46.9</v>
      </c>
      <c r="H76" s="137">
        <f t="shared" si="10"/>
        <v>46.9</v>
      </c>
      <c r="I76" s="137">
        <f t="shared" si="10"/>
        <v>46.9</v>
      </c>
      <c r="K76" s="129"/>
    </row>
    <row r="77" spans="1:11" ht="32.25" outlineLevel="1" thickBot="1">
      <c r="A77" s="195" t="s">
        <v>474</v>
      </c>
      <c r="B77" s="15" t="s">
        <v>550</v>
      </c>
      <c r="C77" s="15" t="s">
        <v>547</v>
      </c>
      <c r="D77" s="15" t="s">
        <v>311</v>
      </c>
      <c r="E77" s="15" t="s">
        <v>470</v>
      </c>
      <c r="F77" s="137">
        <f t="shared" si="10"/>
        <v>46.9</v>
      </c>
      <c r="G77" s="137">
        <f t="shared" si="10"/>
        <v>46.9</v>
      </c>
      <c r="H77" s="137">
        <f t="shared" si="10"/>
        <v>46.9</v>
      </c>
      <c r="I77" s="137">
        <f t="shared" si="10"/>
        <v>46.9</v>
      </c>
      <c r="K77" s="129"/>
    </row>
    <row r="78" spans="1:11" ht="16.5" outlineLevel="1" thickBot="1">
      <c r="A78" s="7" t="s">
        <v>194</v>
      </c>
      <c r="B78" s="10" t="s">
        <v>550</v>
      </c>
      <c r="C78" s="10" t="s">
        <v>547</v>
      </c>
      <c r="D78" s="10" t="s">
        <v>311</v>
      </c>
      <c r="E78" s="10" t="s">
        <v>193</v>
      </c>
      <c r="F78" s="138">
        <f>'прил.5'!D54</f>
        <v>46.9</v>
      </c>
      <c r="G78" s="138">
        <f>F78</f>
        <v>46.9</v>
      </c>
      <c r="H78" s="138">
        <f>'прил.5'!E54</f>
        <v>46.9</v>
      </c>
      <c r="I78" s="138">
        <f>H78</f>
        <v>46.9</v>
      </c>
      <c r="K78" s="129"/>
    </row>
    <row r="79" spans="1:11" ht="32.25" outlineLevel="1" thickBot="1">
      <c r="A79" s="205" t="s">
        <v>477</v>
      </c>
      <c r="B79" s="15" t="s">
        <v>550</v>
      </c>
      <c r="C79" s="15" t="s">
        <v>547</v>
      </c>
      <c r="D79" s="15" t="s">
        <v>311</v>
      </c>
      <c r="E79" s="15" t="s">
        <v>475</v>
      </c>
      <c r="F79" s="137">
        <f>F80</f>
        <v>18.1</v>
      </c>
      <c r="G79" s="137">
        <f>G80</f>
        <v>18.1</v>
      </c>
      <c r="H79" s="137">
        <f>H80</f>
        <v>23.1</v>
      </c>
      <c r="I79" s="137">
        <f>I80</f>
        <v>23.1</v>
      </c>
      <c r="K79" s="129"/>
    </row>
    <row r="80" spans="1:11" ht="32.25" outlineLevel="1" thickBot="1">
      <c r="A80" s="195" t="s">
        <v>478</v>
      </c>
      <c r="B80" s="15" t="s">
        <v>550</v>
      </c>
      <c r="C80" s="15" t="s">
        <v>547</v>
      </c>
      <c r="D80" s="15" t="s">
        <v>311</v>
      </c>
      <c r="E80" s="15" t="s">
        <v>476</v>
      </c>
      <c r="F80" s="137">
        <f>F81+F82</f>
        <v>18.1</v>
      </c>
      <c r="G80" s="137">
        <f>G81+G82</f>
        <v>18.1</v>
      </c>
      <c r="H80" s="137">
        <f>H81+H82</f>
        <v>23.1</v>
      </c>
      <c r="I80" s="137">
        <f>I81+I82</f>
        <v>23.1</v>
      </c>
      <c r="K80" s="129"/>
    </row>
    <row r="81" spans="1:11" ht="31.5" outlineLevel="1">
      <c r="A81" s="12" t="s">
        <v>203</v>
      </c>
      <c r="B81" s="10" t="s">
        <v>550</v>
      </c>
      <c r="C81" s="10" t="s">
        <v>547</v>
      </c>
      <c r="D81" s="10" t="s">
        <v>311</v>
      </c>
      <c r="E81" s="10" t="s">
        <v>202</v>
      </c>
      <c r="F81" s="138">
        <f>'прил.5'!D55</f>
        <v>8.9</v>
      </c>
      <c r="G81" s="138">
        <f>F81</f>
        <v>8.9</v>
      </c>
      <c r="H81" s="138">
        <f>'прил.5'!E55</f>
        <v>8.9</v>
      </c>
      <c r="I81" s="138">
        <f>H81</f>
        <v>8.9</v>
      </c>
      <c r="K81" s="129"/>
    </row>
    <row r="82" spans="1:11" ht="31.5" outlineLevel="1">
      <c r="A82" s="12" t="s">
        <v>208</v>
      </c>
      <c r="B82" s="10" t="s">
        <v>550</v>
      </c>
      <c r="C82" s="10" t="s">
        <v>547</v>
      </c>
      <c r="D82" s="10" t="s">
        <v>311</v>
      </c>
      <c r="E82" s="10" t="s">
        <v>197</v>
      </c>
      <c r="F82" s="138">
        <f>'прил.5'!D56</f>
        <v>9.2</v>
      </c>
      <c r="G82" s="138">
        <f>F82</f>
        <v>9.2</v>
      </c>
      <c r="H82" s="138">
        <f>'прил.5'!E56</f>
        <v>14.2</v>
      </c>
      <c r="I82" s="138">
        <f>H82</f>
        <v>14.2</v>
      </c>
      <c r="K82" s="129"/>
    </row>
    <row r="83" spans="1:11" ht="32.25" outlineLevel="1" thickBot="1">
      <c r="A83" s="14" t="s">
        <v>214</v>
      </c>
      <c r="B83" s="15" t="s">
        <v>550</v>
      </c>
      <c r="C83" s="15" t="s">
        <v>547</v>
      </c>
      <c r="D83" s="15" t="s">
        <v>312</v>
      </c>
      <c r="E83" s="15"/>
      <c r="F83" s="137">
        <f>SUM(F86:F87)</f>
        <v>20</v>
      </c>
      <c r="G83" s="137">
        <f>SUM(G86:G87)</f>
        <v>20</v>
      </c>
      <c r="H83" s="137">
        <f>SUM(H86:H87)</f>
        <v>20</v>
      </c>
      <c r="I83" s="137">
        <f>SUM(I86:I87)</f>
        <v>20</v>
      </c>
      <c r="K83" s="129"/>
    </row>
    <row r="84" spans="1:11" ht="32.25" outlineLevel="1" thickBot="1">
      <c r="A84" s="205" t="s">
        <v>477</v>
      </c>
      <c r="B84" s="15" t="s">
        <v>550</v>
      </c>
      <c r="C84" s="15" t="s">
        <v>547</v>
      </c>
      <c r="D84" s="15" t="s">
        <v>312</v>
      </c>
      <c r="E84" s="15" t="s">
        <v>475</v>
      </c>
      <c r="F84" s="137">
        <f>F85</f>
        <v>20</v>
      </c>
      <c r="G84" s="137">
        <f>G85</f>
        <v>20</v>
      </c>
      <c r="H84" s="137">
        <f>H85</f>
        <v>20</v>
      </c>
      <c r="I84" s="137">
        <f>I85</f>
        <v>20</v>
      </c>
      <c r="K84" s="129"/>
    </row>
    <row r="85" spans="1:11" ht="32.25" outlineLevel="1" thickBot="1">
      <c r="A85" s="195" t="s">
        <v>478</v>
      </c>
      <c r="B85" s="15" t="s">
        <v>550</v>
      </c>
      <c r="C85" s="15" t="s">
        <v>547</v>
      </c>
      <c r="D85" s="15" t="s">
        <v>312</v>
      </c>
      <c r="E85" s="15" t="s">
        <v>476</v>
      </c>
      <c r="F85" s="137">
        <f>F86+F87</f>
        <v>20</v>
      </c>
      <c r="G85" s="137">
        <f>G86+G87</f>
        <v>20</v>
      </c>
      <c r="H85" s="137">
        <f>H86+H87</f>
        <v>20</v>
      </c>
      <c r="I85" s="137">
        <f>I86+I87</f>
        <v>20</v>
      </c>
      <c r="K85" s="129"/>
    </row>
    <row r="86" spans="1:11" ht="31.5" outlineLevel="1">
      <c r="A86" s="12" t="s">
        <v>203</v>
      </c>
      <c r="B86" s="10" t="s">
        <v>550</v>
      </c>
      <c r="C86" s="10" t="s">
        <v>547</v>
      </c>
      <c r="D86" s="10" t="s">
        <v>312</v>
      </c>
      <c r="E86" s="10" t="s">
        <v>202</v>
      </c>
      <c r="F86" s="138">
        <f>'прил.5'!D58</f>
        <v>0.4</v>
      </c>
      <c r="G86" s="138">
        <f>F86</f>
        <v>0.4</v>
      </c>
      <c r="H86" s="138">
        <f>'прил.5'!E58</f>
        <v>0.4</v>
      </c>
      <c r="I86" s="138">
        <f>H86</f>
        <v>0.4</v>
      </c>
      <c r="K86" s="129"/>
    </row>
    <row r="87" spans="1:11" ht="31.5" outlineLevel="1">
      <c r="A87" s="12" t="s">
        <v>208</v>
      </c>
      <c r="B87" s="10" t="s">
        <v>550</v>
      </c>
      <c r="C87" s="10" t="s">
        <v>547</v>
      </c>
      <c r="D87" s="10" t="s">
        <v>312</v>
      </c>
      <c r="E87" s="10" t="s">
        <v>197</v>
      </c>
      <c r="F87" s="138">
        <f>'прил.5'!D59</f>
        <v>19.6</v>
      </c>
      <c r="G87" s="138">
        <f>F87</f>
        <v>19.6</v>
      </c>
      <c r="H87" s="138">
        <f>'прил.5'!E59</f>
        <v>19.6</v>
      </c>
      <c r="I87" s="138">
        <f>H87</f>
        <v>19.6</v>
      </c>
      <c r="K87" s="129"/>
    </row>
    <row r="88" spans="1:11" ht="47.25" outlineLevel="1">
      <c r="A88" s="30" t="s">
        <v>372</v>
      </c>
      <c r="B88" s="36" t="s">
        <v>550</v>
      </c>
      <c r="C88" s="36" t="s">
        <v>19</v>
      </c>
      <c r="D88" s="36"/>
      <c r="E88" s="15"/>
      <c r="F88" s="158">
        <f aca="true" t="shared" si="11" ref="F88:I89">F89</f>
        <v>37.7</v>
      </c>
      <c r="G88" s="158">
        <f t="shared" si="11"/>
        <v>0</v>
      </c>
      <c r="H88" s="158">
        <f t="shared" si="11"/>
        <v>37.7</v>
      </c>
      <c r="I88" s="158">
        <f t="shared" si="11"/>
        <v>0</v>
      </c>
      <c r="K88" s="129"/>
    </row>
    <row r="89" spans="1:11" ht="15.75" outlineLevel="1">
      <c r="A89" s="37" t="s">
        <v>375</v>
      </c>
      <c r="B89" s="15" t="s">
        <v>550</v>
      </c>
      <c r="C89" s="15" t="s">
        <v>19</v>
      </c>
      <c r="D89" s="15" t="s">
        <v>308</v>
      </c>
      <c r="E89" s="15"/>
      <c r="F89" s="55">
        <f t="shared" si="11"/>
        <v>37.7</v>
      </c>
      <c r="G89" s="158">
        <f t="shared" si="11"/>
        <v>0</v>
      </c>
      <c r="H89" s="55">
        <f t="shared" si="11"/>
        <v>37.7</v>
      </c>
      <c r="I89" s="55">
        <f t="shared" si="11"/>
        <v>0</v>
      </c>
      <c r="K89" s="129"/>
    </row>
    <row r="90" spans="1:11" ht="34.5" customHeight="1" outlineLevel="1" thickBot="1">
      <c r="A90" s="7" t="s">
        <v>385</v>
      </c>
      <c r="B90" s="10" t="s">
        <v>550</v>
      </c>
      <c r="C90" s="10" t="s">
        <v>19</v>
      </c>
      <c r="D90" s="10" t="s">
        <v>313</v>
      </c>
      <c r="E90" s="10"/>
      <c r="F90" s="138">
        <f>F93</f>
        <v>37.7</v>
      </c>
      <c r="G90" s="138">
        <v>0</v>
      </c>
      <c r="H90" s="138">
        <f>H93</f>
        <v>37.7</v>
      </c>
      <c r="I90" s="138">
        <v>0</v>
      </c>
      <c r="K90" s="129"/>
    </row>
    <row r="91" spans="1:11" ht="33" customHeight="1" outlineLevel="1" thickBot="1">
      <c r="A91" s="205" t="s">
        <v>477</v>
      </c>
      <c r="B91" s="208" t="s">
        <v>550</v>
      </c>
      <c r="C91" s="208" t="s">
        <v>19</v>
      </c>
      <c r="D91" s="208" t="s">
        <v>313</v>
      </c>
      <c r="E91" s="208" t="s">
        <v>475</v>
      </c>
      <c r="F91" s="137">
        <f>F92</f>
        <v>37.7</v>
      </c>
      <c r="G91" s="137">
        <f aca="true" t="shared" si="12" ref="G91:I92">G92</f>
        <v>0</v>
      </c>
      <c r="H91" s="137">
        <f t="shared" si="12"/>
        <v>37.7</v>
      </c>
      <c r="I91" s="137">
        <f t="shared" si="12"/>
        <v>0</v>
      </c>
      <c r="K91" s="129"/>
    </row>
    <row r="92" spans="1:11" ht="32.25" customHeight="1" outlineLevel="1" thickBot="1">
      <c r="A92" s="195" t="s">
        <v>478</v>
      </c>
      <c r="B92" s="208" t="s">
        <v>550</v>
      </c>
      <c r="C92" s="208" t="s">
        <v>19</v>
      </c>
      <c r="D92" s="208" t="s">
        <v>313</v>
      </c>
      <c r="E92" s="208" t="s">
        <v>476</v>
      </c>
      <c r="F92" s="137">
        <f>F93</f>
        <v>37.7</v>
      </c>
      <c r="G92" s="137">
        <f t="shared" si="12"/>
        <v>0</v>
      </c>
      <c r="H92" s="137">
        <f t="shared" si="12"/>
        <v>37.7</v>
      </c>
      <c r="I92" s="137">
        <f t="shared" si="12"/>
        <v>0</v>
      </c>
      <c r="K92" s="129"/>
    </row>
    <row r="93" spans="1:11" ht="31.5" outlineLevel="1">
      <c r="A93" s="12" t="s">
        <v>208</v>
      </c>
      <c r="B93" s="10" t="s">
        <v>550</v>
      </c>
      <c r="C93" s="10" t="s">
        <v>19</v>
      </c>
      <c r="D93" s="10" t="s">
        <v>313</v>
      </c>
      <c r="E93" s="32">
        <v>244</v>
      </c>
      <c r="F93" s="138">
        <f>'прил.5'!D60</f>
        <v>37.7</v>
      </c>
      <c r="G93" s="138">
        <v>0</v>
      </c>
      <c r="H93" s="138">
        <f>'прил.5'!E60</f>
        <v>37.7</v>
      </c>
      <c r="I93" s="138">
        <v>0</v>
      </c>
      <c r="K93" s="129"/>
    </row>
    <row r="94" spans="1:11" ht="46.5" customHeight="1" outlineLevel="1">
      <c r="A94" s="30" t="s">
        <v>237</v>
      </c>
      <c r="B94" s="36" t="s">
        <v>550</v>
      </c>
      <c r="C94" s="36" t="s">
        <v>238</v>
      </c>
      <c r="D94" s="36"/>
      <c r="E94" s="36"/>
      <c r="F94" s="136">
        <f aca="true" t="shared" si="13" ref="F94:I95">F95</f>
        <v>30</v>
      </c>
      <c r="G94" s="136">
        <f t="shared" si="13"/>
        <v>0</v>
      </c>
      <c r="H94" s="136">
        <f t="shared" si="13"/>
        <v>30</v>
      </c>
      <c r="I94" s="136">
        <f t="shared" si="13"/>
        <v>0</v>
      </c>
      <c r="K94" s="129"/>
    </row>
    <row r="95" spans="1:11" ht="15.75" outlineLevel="1">
      <c r="A95" s="37" t="s">
        <v>377</v>
      </c>
      <c r="B95" s="15" t="s">
        <v>550</v>
      </c>
      <c r="C95" s="15" t="s">
        <v>238</v>
      </c>
      <c r="D95" s="15" t="s">
        <v>315</v>
      </c>
      <c r="E95" s="15"/>
      <c r="F95" s="137">
        <f t="shared" si="13"/>
        <v>30</v>
      </c>
      <c r="G95" s="137">
        <f t="shared" si="13"/>
        <v>0</v>
      </c>
      <c r="H95" s="137">
        <f t="shared" si="13"/>
        <v>30</v>
      </c>
      <c r="I95" s="137">
        <f t="shared" si="13"/>
        <v>0</v>
      </c>
      <c r="K95" s="129"/>
    </row>
    <row r="96" spans="1:11" ht="79.5" outlineLevel="1" thickBot="1">
      <c r="A96" s="7" t="s">
        <v>389</v>
      </c>
      <c r="B96" s="10" t="s">
        <v>550</v>
      </c>
      <c r="C96" s="10" t="s">
        <v>238</v>
      </c>
      <c r="D96" s="10" t="s">
        <v>315</v>
      </c>
      <c r="E96" s="10"/>
      <c r="F96" s="138">
        <f>F99</f>
        <v>30</v>
      </c>
      <c r="G96" s="138">
        <v>0</v>
      </c>
      <c r="H96" s="138">
        <f>H99</f>
        <v>30</v>
      </c>
      <c r="I96" s="138">
        <v>0</v>
      </c>
      <c r="K96" s="129"/>
    </row>
    <row r="97" spans="1:11" ht="32.25" outlineLevel="1" thickBot="1">
      <c r="A97" s="205" t="s">
        <v>477</v>
      </c>
      <c r="B97" s="15" t="s">
        <v>550</v>
      </c>
      <c r="C97" s="15" t="s">
        <v>238</v>
      </c>
      <c r="D97" s="15" t="s">
        <v>315</v>
      </c>
      <c r="E97" s="15" t="s">
        <v>475</v>
      </c>
      <c r="F97" s="137">
        <f>F98</f>
        <v>30</v>
      </c>
      <c r="G97" s="137">
        <f aca="true" t="shared" si="14" ref="G97:I98">G98</f>
        <v>0</v>
      </c>
      <c r="H97" s="137">
        <f t="shared" si="14"/>
        <v>30</v>
      </c>
      <c r="I97" s="137">
        <f t="shared" si="14"/>
        <v>0</v>
      </c>
      <c r="K97" s="129"/>
    </row>
    <row r="98" spans="1:11" ht="32.25" outlineLevel="1" thickBot="1">
      <c r="A98" s="195" t="s">
        <v>478</v>
      </c>
      <c r="B98" s="15" t="s">
        <v>550</v>
      </c>
      <c r="C98" s="15" t="s">
        <v>238</v>
      </c>
      <c r="D98" s="15" t="s">
        <v>315</v>
      </c>
      <c r="E98" s="15" t="s">
        <v>476</v>
      </c>
      <c r="F98" s="137">
        <f>F99</f>
        <v>30</v>
      </c>
      <c r="G98" s="137">
        <f t="shared" si="14"/>
        <v>0</v>
      </c>
      <c r="H98" s="137">
        <f t="shared" si="14"/>
        <v>30</v>
      </c>
      <c r="I98" s="137">
        <f t="shared" si="14"/>
        <v>0</v>
      </c>
      <c r="K98" s="129"/>
    </row>
    <row r="99" spans="1:11" ht="31.5" outlineLevel="1">
      <c r="A99" s="12" t="s">
        <v>208</v>
      </c>
      <c r="B99" s="10" t="s">
        <v>550</v>
      </c>
      <c r="C99" s="10" t="s">
        <v>238</v>
      </c>
      <c r="D99" s="10" t="s">
        <v>315</v>
      </c>
      <c r="E99" s="10" t="s">
        <v>197</v>
      </c>
      <c r="F99" s="138">
        <f>'прил.5'!D63</f>
        <v>30</v>
      </c>
      <c r="G99" s="138">
        <v>0</v>
      </c>
      <c r="H99" s="138">
        <f>'прил.5'!E63</f>
        <v>30</v>
      </c>
      <c r="I99" s="138">
        <v>0</v>
      </c>
      <c r="K99" s="129"/>
    </row>
    <row r="100" spans="1:11" ht="15" customHeight="1">
      <c r="A100" s="45" t="s">
        <v>580</v>
      </c>
      <c r="B100" s="39" t="s">
        <v>547</v>
      </c>
      <c r="C100" s="39"/>
      <c r="D100" s="38"/>
      <c r="E100" s="38"/>
      <c r="F100" s="135">
        <f>F122+F129+F107+F101</f>
        <v>1498</v>
      </c>
      <c r="G100" s="135">
        <f>G122+G129+G107</f>
        <v>0</v>
      </c>
      <c r="H100" s="135">
        <f>H122+H129+H107+H101</f>
        <v>1370</v>
      </c>
      <c r="I100" s="135">
        <f>I122+I129+I107</f>
        <v>0</v>
      </c>
      <c r="K100" s="129"/>
    </row>
    <row r="101" spans="1:11" s="29" customFormat="1" ht="15.75" customHeight="1" outlineLevel="1">
      <c r="A101" s="46" t="s">
        <v>124</v>
      </c>
      <c r="B101" s="36" t="s">
        <v>547</v>
      </c>
      <c r="C101" s="71" t="s">
        <v>545</v>
      </c>
      <c r="D101" s="71"/>
      <c r="E101" s="71"/>
      <c r="F101" s="136">
        <f>F102</f>
        <v>798</v>
      </c>
      <c r="G101" s="136">
        <f>G107+G102</f>
        <v>0</v>
      </c>
      <c r="H101" s="136">
        <f>H102</f>
        <v>720</v>
      </c>
      <c r="I101" s="136">
        <f>I107+I102</f>
        <v>0</v>
      </c>
      <c r="K101" s="129"/>
    </row>
    <row r="102" spans="1:11" ht="15.75" customHeight="1" outlineLevel="1">
      <c r="A102" s="37" t="s">
        <v>375</v>
      </c>
      <c r="B102" s="15" t="s">
        <v>547</v>
      </c>
      <c r="C102" s="60" t="s">
        <v>545</v>
      </c>
      <c r="D102" s="60" t="s">
        <v>308</v>
      </c>
      <c r="E102" s="60"/>
      <c r="F102" s="137">
        <f>F103</f>
        <v>798</v>
      </c>
      <c r="G102" s="137">
        <f>G103</f>
        <v>0</v>
      </c>
      <c r="H102" s="137">
        <f>H103</f>
        <v>720</v>
      </c>
      <c r="I102" s="137">
        <f>I103</f>
        <v>0</v>
      </c>
      <c r="K102" s="129"/>
    </row>
    <row r="103" spans="1:11" ht="15.75" customHeight="1" outlineLevel="1">
      <c r="A103" s="37" t="s">
        <v>378</v>
      </c>
      <c r="B103" s="15" t="s">
        <v>547</v>
      </c>
      <c r="C103" s="60" t="s">
        <v>545</v>
      </c>
      <c r="D103" s="60" t="s">
        <v>314</v>
      </c>
      <c r="E103" s="60"/>
      <c r="F103" s="137">
        <f>F106</f>
        <v>798</v>
      </c>
      <c r="G103" s="137">
        <f>G106</f>
        <v>0</v>
      </c>
      <c r="H103" s="137">
        <f>H106</f>
        <v>720</v>
      </c>
      <c r="I103" s="137">
        <f>I106</f>
        <v>0</v>
      </c>
      <c r="K103" s="129"/>
    </row>
    <row r="104" spans="1:11" ht="33.75" customHeight="1" outlineLevel="1">
      <c r="A104" s="209" t="s">
        <v>477</v>
      </c>
      <c r="B104" s="201" t="s">
        <v>547</v>
      </c>
      <c r="C104" s="60" t="s">
        <v>545</v>
      </c>
      <c r="D104" s="60" t="s">
        <v>314</v>
      </c>
      <c r="E104" s="15" t="s">
        <v>475</v>
      </c>
      <c r="F104" s="137">
        <f>F105</f>
        <v>798</v>
      </c>
      <c r="G104" s="137">
        <f aca="true" t="shared" si="15" ref="G104:I105">G105</f>
        <v>0</v>
      </c>
      <c r="H104" s="137">
        <f t="shared" si="15"/>
        <v>720</v>
      </c>
      <c r="I104" s="137">
        <f t="shared" si="15"/>
        <v>0</v>
      </c>
      <c r="K104" s="129"/>
    </row>
    <row r="105" spans="1:11" ht="36.75" customHeight="1" outlineLevel="1" thickBot="1">
      <c r="A105" s="195" t="s">
        <v>478</v>
      </c>
      <c r="B105" s="15" t="s">
        <v>547</v>
      </c>
      <c r="C105" s="60" t="s">
        <v>545</v>
      </c>
      <c r="D105" s="60" t="s">
        <v>314</v>
      </c>
      <c r="E105" s="15" t="s">
        <v>476</v>
      </c>
      <c r="F105" s="137">
        <f>F106</f>
        <v>798</v>
      </c>
      <c r="G105" s="137">
        <f t="shared" si="15"/>
        <v>0</v>
      </c>
      <c r="H105" s="137">
        <f t="shared" si="15"/>
        <v>720</v>
      </c>
      <c r="I105" s="137">
        <f t="shared" si="15"/>
        <v>0</v>
      </c>
      <c r="K105" s="129"/>
    </row>
    <row r="106" spans="1:11" ht="15.75" customHeight="1" outlineLevel="1">
      <c r="A106" s="12" t="s">
        <v>208</v>
      </c>
      <c r="B106" s="10" t="s">
        <v>547</v>
      </c>
      <c r="C106" s="142" t="s">
        <v>545</v>
      </c>
      <c r="D106" s="142" t="s">
        <v>314</v>
      </c>
      <c r="E106" s="142" t="s">
        <v>197</v>
      </c>
      <c r="F106" s="138">
        <v>798</v>
      </c>
      <c r="G106" s="138">
        <v>0</v>
      </c>
      <c r="H106" s="138">
        <v>720</v>
      </c>
      <c r="I106" s="138">
        <v>0</v>
      </c>
      <c r="K106" s="129"/>
    </row>
    <row r="107" spans="1:11" s="29" customFormat="1" ht="15.75" customHeight="1">
      <c r="A107" s="46" t="s">
        <v>227</v>
      </c>
      <c r="B107" s="36" t="s">
        <v>547</v>
      </c>
      <c r="C107" s="71" t="s">
        <v>19</v>
      </c>
      <c r="D107" s="71"/>
      <c r="E107" s="71"/>
      <c r="F107" s="136">
        <f>F112+F108+F118</f>
        <v>400</v>
      </c>
      <c r="G107" s="136">
        <f>G112+G108</f>
        <v>0</v>
      </c>
      <c r="H107" s="136">
        <f>H112+H108+H118</f>
        <v>400</v>
      </c>
      <c r="I107" s="136">
        <f>I112+I108</f>
        <v>0</v>
      </c>
      <c r="K107" s="129"/>
    </row>
    <row r="108" spans="1:11" ht="15.75" hidden="1">
      <c r="A108" s="37" t="s">
        <v>249</v>
      </c>
      <c r="B108" s="15" t="s">
        <v>547</v>
      </c>
      <c r="C108" s="60" t="s">
        <v>19</v>
      </c>
      <c r="D108" s="60" t="s">
        <v>250</v>
      </c>
      <c r="E108" s="60"/>
      <c r="F108" s="137">
        <f aca="true" t="shared" si="16" ref="F108:I110">F109</f>
        <v>0</v>
      </c>
      <c r="G108" s="137">
        <f t="shared" si="16"/>
        <v>0</v>
      </c>
      <c r="H108" s="137">
        <f t="shared" si="16"/>
        <v>0</v>
      </c>
      <c r="I108" s="137">
        <f t="shared" si="16"/>
        <v>0</v>
      </c>
      <c r="K108" s="129"/>
    </row>
    <row r="109" spans="1:11" ht="15.75" hidden="1">
      <c r="A109" s="37" t="s">
        <v>251</v>
      </c>
      <c r="B109" s="15" t="s">
        <v>547</v>
      </c>
      <c r="C109" s="60" t="s">
        <v>19</v>
      </c>
      <c r="D109" s="60" t="s">
        <v>252</v>
      </c>
      <c r="E109" s="60"/>
      <c r="F109" s="137">
        <f t="shared" si="16"/>
        <v>0</v>
      </c>
      <c r="G109" s="137">
        <f t="shared" si="16"/>
        <v>0</v>
      </c>
      <c r="H109" s="137">
        <f t="shared" si="16"/>
        <v>0</v>
      </c>
      <c r="I109" s="137">
        <f t="shared" si="16"/>
        <v>0</v>
      </c>
      <c r="K109" s="129"/>
    </row>
    <row r="110" spans="1:11" ht="47.25" hidden="1">
      <c r="A110" s="37" t="s">
        <v>253</v>
      </c>
      <c r="B110" s="15" t="s">
        <v>547</v>
      </c>
      <c r="C110" s="60" t="s">
        <v>19</v>
      </c>
      <c r="D110" s="60" t="s">
        <v>254</v>
      </c>
      <c r="E110" s="60"/>
      <c r="F110" s="137">
        <f t="shared" si="16"/>
        <v>0</v>
      </c>
      <c r="G110" s="137">
        <f t="shared" si="16"/>
        <v>0</v>
      </c>
      <c r="H110" s="137">
        <f t="shared" si="16"/>
        <v>0</v>
      </c>
      <c r="I110" s="137">
        <f t="shared" si="16"/>
        <v>0</v>
      </c>
      <c r="K110" s="129"/>
    </row>
    <row r="111" spans="1:11" ht="30" customHeight="1" hidden="1">
      <c r="A111" s="12" t="s">
        <v>208</v>
      </c>
      <c r="B111" s="10" t="s">
        <v>547</v>
      </c>
      <c r="C111" s="142" t="s">
        <v>19</v>
      </c>
      <c r="D111" s="142" t="s">
        <v>254</v>
      </c>
      <c r="E111" s="142" t="s">
        <v>197</v>
      </c>
      <c r="F111" s="138">
        <f>'прил.5'!D75</f>
        <v>0</v>
      </c>
      <c r="G111" s="138"/>
      <c r="H111" s="138">
        <f>'прил.5'!E75</f>
        <v>0</v>
      </c>
      <c r="I111" s="138"/>
      <c r="K111" s="129"/>
    </row>
    <row r="112" spans="1:11" s="29" customFormat="1" ht="15.75" customHeight="1" outlineLevel="1">
      <c r="A112" s="37" t="s">
        <v>377</v>
      </c>
      <c r="B112" s="36" t="s">
        <v>547</v>
      </c>
      <c r="C112" s="36" t="s">
        <v>19</v>
      </c>
      <c r="D112" s="36" t="s">
        <v>316</v>
      </c>
      <c r="E112" s="71"/>
      <c r="F112" s="136">
        <f>F113</f>
        <v>400</v>
      </c>
      <c r="G112" s="136">
        <f>G117</f>
        <v>0</v>
      </c>
      <c r="H112" s="136">
        <f>H113</f>
        <v>400</v>
      </c>
      <c r="I112" s="136">
        <f>I117</f>
        <v>0</v>
      </c>
      <c r="K112" s="129"/>
    </row>
    <row r="113" spans="1:11" ht="65.25" customHeight="1" outlineLevel="1">
      <c r="A113" s="37" t="s">
        <v>394</v>
      </c>
      <c r="B113" s="15" t="s">
        <v>547</v>
      </c>
      <c r="C113" s="15" t="s">
        <v>19</v>
      </c>
      <c r="D113" s="15" t="s">
        <v>316</v>
      </c>
      <c r="E113" s="60"/>
      <c r="F113" s="137">
        <f>F114</f>
        <v>400</v>
      </c>
      <c r="G113" s="137">
        <f>G114</f>
        <v>0</v>
      </c>
      <c r="H113" s="137">
        <f>H114</f>
        <v>400</v>
      </c>
      <c r="I113" s="137">
        <f>I114</f>
        <v>0</v>
      </c>
      <c r="J113" s="154"/>
      <c r="K113" s="129"/>
    </row>
    <row r="114" spans="1:11" ht="15.75" customHeight="1" hidden="1" outlineLevel="1">
      <c r="A114" s="37" t="s">
        <v>228</v>
      </c>
      <c r="B114" s="15" t="s">
        <v>547</v>
      </c>
      <c r="C114" s="15" t="s">
        <v>19</v>
      </c>
      <c r="D114" s="15" t="s">
        <v>316</v>
      </c>
      <c r="E114" s="60"/>
      <c r="F114" s="137">
        <f>F117</f>
        <v>400</v>
      </c>
      <c r="G114" s="137">
        <f>G117</f>
        <v>0</v>
      </c>
      <c r="H114" s="137">
        <f>H117</f>
        <v>400</v>
      </c>
      <c r="I114" s="137">
        <f>I117</f>
        <v>0</v>
      </c>
      <c r="K114" s="129"/>
    </row>
    <row r="115" spans="1:11" ht="34.5" customHeight="1" outlineLevel="1">
      <c r="A115" s="209" t="s">
        <v>477</v>
      </c>
      <c r="B115" s="15" t="s">
        <v>547</v>
      </c>
      <c r="C115" s="60" t="s">
        <v>19</v>
      </c>
      <c r="D115" s="60" t="s">
        <v>316</v>
      </c>
      <c r="E115" s="60" t="s">
        <v>475</v>
      </c>
      <c r="F115" s="137">
        <f aca="true" t="shared" si="17" ref="F115:I116">F116</f>
        <v>400</v>
      </c>
      <c r="G115" s="137">
        <f t="shared" si="17"/>
        <v>0</v>
      </c>
      <c r="H115" s="137">
        <f t="shared" si="17"/>
        <v>400</v>
      </c>
      <c r="I115" s="137">
        <f t="shared" si="17"/>
        <v>0</v>
      </c>
      <c r="K115" s="129"/>
    </row>
    <row r="116" spans="1:11" ht="37.5" customHeight="1" outlineLevel="1" thickBot="1">
      <c r="A116" s="195" t="s">
        <v>478</v>
      </c>
      <c r="B116" s="15" t="s">
        <v>547</v>
      </c>
      <c r="C116" s="60" t="s">
        <v>19</v>
      </c>
      <c r="D116" s="60" t="s">
        <v>316</v>
      </c>
      <c r="E116" s="60" t="s">
        <v>476</v>
      </c>
      <c r="F116" s="137">
        <f t="shared" si="17"/>
        <v>400</v>
      </c>
      <c r="G116" s="137">
        <f t="shared" si="17"/>
        <v>0</v>
      </c>
      <c r="H116" s="137">
        <f t="shared" si="17"/>
        <v>400</v>
      </c>
      <c r="I116" s="137">
        <f t="shared" si="17"/>
        <v>0</v>
      </c>
      <c r="K116" s="129"/>
    </row>
    <row r="117" spans="1:11" ht="15" customHeight="1" outlineLevel="1">
      <c r="A117" s="12" t="s">
        <v>208</v>
      </c>
      <c r="B117" s="10" t="s">
        <v>547</v>
      </c>
      <c r="C117" s="10" t="s">
        <v>19</v>
      </c>
      <c r="D117" s="10" t="s">
        <v>316</v>
      </c>
      <c r="E117" s="10" t="s">
        <v>197</v>
      </c>
      <c r="F117" s="138">
        <f>'прил.5'!D83-50</f>
        <v>400</v>
      </c>
      <c r="G117" s="138">
        <v>0</v>
      </c>
      <c r="H117" s="138">
        <f>'прил.5'!E83</f>
        <v>400</v>
      </c>
      <c r="I117" s="138">
        <v>0</v>
      </c>
      <c r="K117" s="129"/>
    </row>
    <row r="118" spans="1:11" ht="15.75" customHeight="1" hidden="1" outlineLevel="1">
      <c r="A118" s="37" t="s">
        <v>239</v>
      </c>
      <c r="B118" s="15" t="s">
        <v>547</v>
      </c>
      <c r="C118" s="15" t="s">
        <v>19</v>
      </c>
      <c r="D118" s="15" t="s">
        <v>247</v>
      </c>
      <c r="E118" s="15"/>
      <c r="F118" s="137">
        <f>F119</f>
        <v>0</v>
      </c>
      <c r="G118" s="137"/>
      <c r="H118" s="137">
        <f>H119</f>
        <v>0</v>
      </c>
      <c r="I118" s="137"/>
      <c r="K118" s="129"/>
    </row>
    <row r="119" spans="1:11" ht="15.75" customHeight="1" hidden="1" outlineLevel="1">
      <c r="A119" s="37" t="s">
        <v>255</v>
      </c>
      <c r="B119" s="15" t="s">
        <v>547</v>
      </c>
      <c r="C119" s="15" t="s">
        <v>19</v>
      </c>
      <c r="D119" s="15" t="s">
        <v>256</v>
      </c>
      <c r="E119" s="15"/>
      <c r="F119" s="137">
        <f>F120</f>
        <v>0</v>
      </c>
      <c r="G119" s="137"/>
      <c r="H119" s="137">
        <f>H120</f>
        <v>0</v>
      </c>
      <c r="I119" s="137"/>
      <c r="K119" s="129"/>
    </row>
    <row r="120" spans="1:11" ht="15.75" customHeight="1" hidden="1" outlineLevel="1">
      <c r="A120" s="37" t="s">
        <v>228</v>
      </c>
      <c r="B120" s="15" t="s">
        <v>547</v>
      </c>
      <c r="C120" s="15" t="s">
        <v>19</v>
      </c>
      <c r="D120" s="15" t="s">
        <v>257</v>
      </c>
      <c r="E120" s="15"/>
      <c r="F120" s="137">
        <f>F121</f>
        <v>0</v>
      </c>
      <c r="G120" s="137"/>
      <c r="H120" s="137">
        <f>H121</f>
        <v>0</v>
      </c>
      <c r="I120" s="137"/>
      <c r="K120" s="129"/>
    </row>
    <row r="121" spans="1:11" ht="15.75" customHeight="1" hidden="1" outlineLevel="1">
      <c r="A121" s="12" t="s">
        <v>208</v>
      </c>
      <c r="B121" s="10" t="s">
        <v>547</v>
      </c>
      <c r="C121" s="10" t="s">
        <v>19</v>
      </c>
      <c r="D121" s="10" t="s">
        <v>257</v>
      </c>
      <c r="E121" s="10" t="s">
        <v>197</v>
      </c>
      <c r="F121" s="138"/>
      <c r="G121" s="138"/>
      <c r="H121" s="138">
        <f>'прилож.2'!F86</f>
        <v>0</v>
      </c>
      <c r="I121" s="138"/>
      <c r="K121" s="129"/>
    </row>
    <row r="122" spans="1:11" ht="15.75" customHeight="1" collapsed="1">
      <c r="A122" s="46" t="s">
        <v>3</v>
      </c>
      <c r="B122" s="36" t="s">
        <v>547</v>
      </c>
      <c r="C122" s="36" t="s">
        <v>4</v>
      </c>
      <c r="D122" s="15"/>
      <c r="E122" s="15"/>
      <c r="F122" s="136">
        <f aca="true" t="shared" si="18" ref="F122:I123">F123</f>
        <v>300</v>
      </c>
      <c r="G122" s="136">
        <f t="shared" si="18"/>
        <v>0</v>
      </c>
      <c r="H122" s="136">
        <f t="shared" si="18"/>
        <v>250</v>
      </c>
      <c r="I122" s="136">
        <f t="shared" si="18"/>
        <v>0</v>
      </c>
      <c r="K122" s="129"/>
    </row>
    <row r="123" spans="1:11" ht="15.75" customHeight="1">
      <c r="A123" s="46" t="s">
        <v>375</v>
      </c>
      <c r="B123" s="36" t="s">
        <v>547</v>
      </c>
      <c r="C123" s="36" t="s">
        <v>4</v>
      </c>
      <c r="D123" s="15" t="s">
        <v>308</v>
      </c>
      <c r="E123" s="15"/>
      <c r="F123" s="136">
        <f t="shared" si="18"/>
        <v>300</v>
      </c>
      <c r="G123" s="136">
        <f t="shared" si="18"/>
        <v>0</v>
      </c>
      <c r="H123" s="136">
        <f t="shared" si="18"/>
        <v>250</v>
      </c>
      <c r="I123" s="136">
        <f t="shared" si="18"/>
        <v>0</v>
      </c>
      <c r="K123" s="129"/>
    </row>
    <row r="124" spans="1:11" ht="15.75">
      <c r="A124" s="37" t="s">
        <v>5</v>
      </c>
      <c r="B124" s="15" t="s">
        <v>547</v>
      </c>
      <c r="C124" s="15" t="s">
        <v>4</v>
      </c>
      <c r="D124" s="15" t="s">
        <v>307</v>
      </c>
      <c r="E124" s="15"/>
      <c r="F124" s="137">
        <f>F125</f>
        <v>300</v>
      </c>
      <c r="G124" s="137">
        <f>G125</f>
        <v>0</v>
      </c>
      <c r="H124" s="137">
        <f>H125</f>
        <v>250</v>
      </c>
      <c r="I124" s="137">
        <f>I125</f>
        <v>0</v>
      </c>
      <c r="K124" s="129"/>
    </row>
    <row r="125" spans="1:11" ht="31.5">
      <c r="A125" s="37" t="s">
        <v>6</v>
      </c>
      <c r="B125" s="15" t="s">
        <v>547</v>
      </c>
      <c r="C125" s="15" t="s">
        <v>4</v>
      </c>
      <c r="D125" s="15" t="s">
        <v>307</v>
      </c>
      <c r="E125" s="15"/>
      <c r="F125" s="137">
        <f>F128</f>
        <v>300</v>
      </c>
      <c r="G125" s="137">
        <f>G128</f>
        <v>0</v>
      </c>
      <c r="H125" s="137">
        <f>H128</f>
        <v>250</v>
      </c>
      <c r="I125" s="137">
        <f>I128</f>
        <v>0</v>
      </c>
      <c r="K125" s="129"/>
    </row>
    <row r="126" spans="1:11" ht="31.5">
      <c r="A126" s="209" t="s">
        <v>477</v>
      </c>
      <c r="B126" s="15" t="s">
        <v>547</v>
      </c>
      <c r="C126" s="15" t="s">
        <v>4</v>
      </c>
      <c r="D126" s="15" t="s">
        <v>307</v>
      </c>
      <c r="E126" s="15" t="s">
        <v>475</v>
      </c>
      <c r="F126" s="137">
        <f>F127</f>
        <v>300</v>
      </c>
      <c r="G126" s="137">
        <f aca="true" t="shared" si="19" ref="G126:I127">G127</f>
        <v>0</v>
      </c>
      <c r="H126" s="137">
        <f t="shared" si="19"/>
        <v>250</v>
      </c>
      <c r="I126" s="137">
        <f t="shared" si="19"/>
        <v>0</v>
      </c>
      <c r="K126" s="129"/>
    </row>
    <row r="127" spans="1:11" ht="32.25" thickBot="1">
      <c r="A127" s="195" t="s">
        <v>478</v>
      </c>
      <c r="B127" s="15" t="s">
        <v>547</v>
      </c>
      <c r="C127" s="15" t="s">
        <v>4</v>
      </c>
      <c r="D127" s="15" t="s">
        <v>307</v>
      </c>
      <c r="E127" s="15" t="s">
        <v>476</v>
      </c>
      <c r="F127" s="137">
        <f>F128</f>
        <v>300</v>
      </c>
      <c r="G127" s="137">
        <f t="shared" si="19"/>
        <v>0</v>
      </c>
      <c r="H127" s="137">
        <f t="shared" si="19"/>
        <v>250</v>
      </c>
      <c r="I127" s="137">
        <f t="shared" si="19"/>
        <v>0</v>
      </c>
      <c r="K127" s="129"/>
    </row>
    <row r="128" spans="1:11" ht="15.75" customHeight="1">
      <c r="A128" s="12" t="s">
        <v>203</v>
      </c>
      <c r="B128" s="10" t="s">
        <v>547</v>
      </c>
      <c r="C128" s="10" t="s">
        <v>4</v>
      </c>
      <c r="D128" s="10" t="s">
        <v>307</v>
      </c>
      <c r="E128" s="10" t="s">
        <v>202</v>
      </c>
      <c r="F128" s="138">
        <f>'прил.5'!D87-43.4</f>
        <v>300</v>
      </c>
      <c r="G128" s="138">
        <v>0</v>
      </c>
      <c r="H128" s="138">
        <f>'прил.5'!E87-50</f>
        <v>250</v>
      </c>
      <c r="I128" s="138">
        <v>0</v>
      </c>
      <c r="K128" s="129"/>
    </row>
    <row r="129" spans="1:11" ht="15.75" customHeight="1" hidden="1" outlineLevel="1">
      <c r="A129" s="46" t="s">
        <v>17</v>
      </c>
      <c r="B129" s="36" t="s">
        <v>547</v>
      </c>
      <c r="C129" s="36" t="s">
        <v>581</v>
      </c>
      <c r="D129" s="36"/>
      <c r="E129" s="36"/>
      <c r="F129" s="137">
        <f>F130+F133</f>
        <v>0</v>
      </c>
      <c r="G129" s="137">
        <v>0</v>
      </c>
      <c r="H129" s="137">
        <f>H130+H133</f>
        <v>0</v>
      </c>
      <c r="I129" s="137">
        <v>0</v>
      </c>
      <c r="K129" s="129"/>
    </row>
    <row r="130" spans="1:11" ht="15.75" customHeight="1" hidden="1" outlineLevel="1">
      <c r="A130" s="37" t="s">
        <v>278</v>
      </c>
      <c r="B130" s="15" t="s">
        <v>547</v>
      </c>
      <c r="C130" s="15" t="s">
        <v>581</v>
      </c>
      <c r="D130" s="15" t="s">
        <v>317</v>
      </c>
      <c r="E130" s="15"/>
      <c r="F130" s="137">
        <f>F131</f>
        <v>0</v>
      </c>
      <c r="G130" s="137">
        <v>0</v>
      </c>
      <c r="H130" s="137">
        <f>H131</f>
        <v>0</v>
      </c>
      <c r="I130" s="137">
        <v>0</v>
      </c>
      <c r="K130" s="129"/>
    </row>
    <row r="131" spans="1:11" ht="45.75" customHeight="1" hidden="1" outlineLevel="1">
      <c r="A131" s="37" t="s">
        <v>241</v>
      </c>
      <c r="B131" s="15" t="s">
        <v>547</v>
      </c>
      <c r="C131" s="15" t="s">
        <v>581</v>
      </c>
      <c r="D131" s="15" t="s">
        <v>318</v>
      </c>
      <c r="E131" s="15"/>
      <c r="F131" s="137">
        <f>F132</f>
        <v>0</v>
      </c>
      <c r="G131" s="137">
        <v>0</v>
      </c>
      <c r="H131" s="137">
        <f>H132</f>
        <v>0</v>
      </c>
      <c r="I131" s="137">
        <v>0</v>
      </c>
      <c r="J131" s="154"/>
      <c r="K131" s="129"/>
    </row>
    <row r="132" spans="1:11" ht="15.75" customHeight="1" hidden="1" outlineLevel="1">
      <c r="A132" s="12" t="s">
        <v>208</v>
      </c>
      <c r="B132" s="10" t="s">
        <v>547</v>
      </c>
      <c r="C132" s="10" t="s">
        <v>581</v>
      </c>
      <c r="D132" s="10" t="s">
        <v>318</v>
      </c>
      <c r="E132" s="10" t="s">
        <v>197</v>
      </c>
      <c r="F132" s="138">
        <f>'прил.5'!D94</f>
        <v>0</v>
      </c>
      <c r="G132" s="138">
        <v>0</v>
      </c>
      <c r="H132" s="138">
        <f>'прил.5'!E94</f>
        <v>0</v>
      </c>
      <c r="I132" s="138">
        <v>0</v>
      </c>
      <c r="K132" s="129"/>
    </row>
    <row r="133" spans="1:11" ht="0.75" customHeight="1" hidden="1" outlineLevel="1">
      <c r="A133" s="37" t="s">
        <v>239</v>
      </c>
      <c r="B133" s="15" t="s">
        <v>547</v>
      </c>
      <c r="C133" s="15" t="s">
        <v>581</v>
      </c>
      <c r="D133" s="15" t="s">
        <v>247</v>
      </c>
      <c r="E133" s="15"/>
      <c r="F133" s="137">
        <f>F134</f>
        <v>0</v>
      </c>
      <c r="G133" s="137"/>
      <c r="H133" s="137">
        <f>H134</f>
        <v>0</v>
      </c>
      <c r="I133" s="137"/>
      <c r="K133" s="129"/>
    </row>
    <row r="134" spans="1:11" ht="15.75" customHeight="1" hidden="1" outlineLevel="1">
      <c r="A134" s="37" t="s">
        <v>258</v>
      </c>
      <c r="B134" s="15" t="s">
        <v>547</v>
      </c>
      <c r="C134" s="15" t="s">
        <v>581</v>
      </c>
      <c r="D134" s="15" t="s">
        <v>259</v>
      </c>
      <c r="E134" s="15"/>
      <c r="F134" s="137">
        <f>F135</f>
        <v>0</v>
      </c>
      <c r="G134" s="137"/>
      <c r="H134" s="137">
        <f>H135</f>
        <v>0</v>
      </c>
      <c r="I134" s="137"/>
      <c r="K134" s="129"/>
    </row>
    <row r="135" spans="1:11" ht="15.75" customHeight="1" hidden="1" outlineLevel="1">
      <c r="A135" s="12" t="s">
        <v>208</v>
      </c>
      <c r="B135" s="10" t="s">
        <v>547</v>
      </c>
      <c r="C135" s="10" t="s">
        <v>581</v>
      </c>
      <c r="D135" s="10" t="s">
        <v>259</v>
      </c>
      <c r="E135" s="10" t="s">
        <v>197</v>
      </c>
      <c r="F135" s="138">
        <f>'прилож.2'!D102</f>
        <v>0</v>
      </c>
      <c r="G135" s="138"/>
      <c r="H135" s="138">
        <f>'прилож.2'!F97</f>
        <v>0</v>
      </c>
      <c r="I135" s="138"/>
      <c r="K135" s="129"/>
    </row>
    <row r="136" spans="1:11" ht="15.75" customHeight="1" collapsed="1">
      <c r="A136" s="45" t="s">
        <v>551</v>
      </c>
      <c r="B136" s="39" t="s">
        <v>553</v>
      </c>
      <c r="C136" s="39"/>
      <c r="D136" s="39"/>
      <c r="E136" s="39"/>
      <c r="F136" s="135">
        <f>F137+F149+F177+F196</f>
        <v>13316.9</v>
      </c>
      <c r="G136" s="135">
        <f>G137+G149+G177</f>
        <v>0</v>
      </c>
      <c r="H136" s="135">
        <f>H137+H149+H177+H196</f>
        <v>13541</v>
      </c>
      <c r="I136" s="135">
        <f>I137+I149+I177</f>
        <v>0</v>
      </c>
      <c r="K136" s="129"/>
    </row>
    <row r="137" spans="1:11" s="23" customFormat="1" ht="15.75">
      <c r="A137" s="46" t="s">
        <v>552</v>
      </c>
      <c r="B137" s="36" t="s">
        <v>553</v>
      </c>
      <c r="C137" s="36" t="s">
        <v>545</v>
      </c>
      <c r="D137" s="36"/>
      <c r="E137" s="36"/>
      <c r="F137" s="136">
        <f aca="true" t="shared" si="20" ref="F137:I138">F138</f>
        <v>300</v>
      </c>
      <c r="G137" s="136">
        <f t="shared" si="20"/>
        <v>0</v>
      </c>
      <c r="H137" s="136">
        <f t="shared" si="20"/>
        <v>300</v>
      </c>
      <c r="I137" s="136">
        <f t="shared" si="20"/>
        <v>0</v>
      </c>
      <c r="K137" s="129"/>
    </row>
    <row r="138" spans="1:11" s="23" customFormat="1" ht="15.75">
      <c r="A138" s="46" t="s">
        <v>375</v>
      </c>
      <c r="B138" s="36" t="s">
        <v>553</v>
      </c>
      <c r="C138" s="36" t="s">
        <v>545</v>
      </c>
      <c r="D138" s="36" t="s">
        <v>308</v>
      </c>
      <c r="E138" s="36"/>
      <c r="F138" s="136">
        <f t="shared" si="20"/>
        <v>300</v>
      </c>
      <c r="G138" s="136">
        <f t="shared" si="20"/>
        <v>0</v>
      </c>
      <c r="H138" s="136">
        <f t="shared" si="20"/>
        <v>300</v>
      </c>
      <c r="I138" s="136">
        <f t="shared" si="20"/>
        <v>0</v>
      </c>
      <c r="K138" s="129"/>
    </row>
    <row r="139" spans="1:11" ht="15.75">
      <c r="A139" s="37" t="s">
        <v>521</v>
      </c>
      <c r="B139" s="15" t="s">
        <v>553</v>
      </c>
      <c r="C139" s="15" t="s">
        <v>545</v>
      </c>
      <c r="D139" s="15" t="s">
        <v>319</v>
      </c>
      <c r="E139" s="15"/>
      <c r="F139" s="137">
        <f>F140+F145</f>
        <v>300</v>
      </c>
      <c r="G139" s="137">
        <f>G140+G145</f>
        <v>0</v>
      </c>
      <c r="H139" s="137">
        <f>H140+H145</f>
        <v>300</v>
      </c>
      <c r="I139" s="137">
        <f>I140+I145</f>
        <v>0</v>
      </c>
      <c r="K139" s="129"/>
    </row>
    <row r="140" spans="1:11" ht="47.25" hidden="1" outlineLevel="1">
      <c r="A140" s="37" t="s">
        <v>554</v>
      </c>
      <c r="B140" s="15" t="s">
        <v>553</v>
      </c>
      <c r="C140" s="15" t="s">
        <v>545</v>
      </c>
      <c r="D140" s="15">
        <v>3500100</v>
      </c>
      <c r="E140" s="15"/>
      <c r="F140" s="137">
        <f>F141</f>
        <v>0</v>
      </c>
      <c r="G140" s="137">
        <f>G141</f>
        <v>0</v>
      </c>
      <c r="H140" s="137">
        <f>H141</f>
        <v>0</v>
      </c>
      <c r="I140" s="137">
        <f>I141</f>
        <v>0</v>
      </c>
      <c r="K140" s="129"/>
    </row>
    <row r="141" spans="1:11" ht="15.75" hidden="1" outlineLevel="1">
      <c r="A141" s="37" t="s">
        <v>522</v>
      </c>
      <c r="B141" s="15" t="s">
        <v>553</v>
      </c>
      <c r="C141" s="15" t="s">
        <v>545</v>
      </c>
      <c r="D141" s="15">
        <v>3500100</v>
      </c>
      <c r="E141" s="15" t="s">
        <v>555</v>
      </c>
      <c r="F141" s="137">
        <f>SUM(F142:F144)</f>
        <v>0</v>
      </c>
      <c r="G141" s="137">
        <f>SUM(G142:G144)</f>
        <v>0</v>
      </c>
      <c r="H141" s="137">
        <f>SUM(H142:H144)</f>
        <v>0</v>
      </c>
      <c r="I141" s="137">
        <f>SUM(I142:I144)</f>
        <v>0</v>
      </c>
      <c r="K141" s="129"/>
    </row>
    <row r="142" spans="1:11" ht="15.75" hidden="1" outlineLevel="1">
      <c r="A142" s="115" t="s">
        <v>523</v>
      </c>
      <c r="B142" s="51" t="s">
        <v>553</v>
      </c>
      <c r="C142" s="51" t="s">
        <v>545</v>
      </c>
      <c r="D142" s="51">
        <v>3500100</v>
      </c>
      <c r="E142" s="51" t="s">
        <v>555</v>
      </c>
      <c r="F142" s="138">
        <f>'прилож.2'!D108</f>
        <v>0</v>
      </c>
      <c r="G142" s="143">
        <v>0</v>
      </c>
      <c r="H142" s="138">
        <f>'прилож.2'!F103</f>
        <v>0</v>
      </c>
      <c r="I142" s="143">
        <v>0</v>
      </c>
      <c r="K142" s="129"/>
    </row>
    <row r="143" spans="1:11" ht="15.75" hidden="1" outlineLevel="1">
      <c r="A143" s="115" t="s">
        <v>524</v>
      </c>
      <c r="B143" s="51" t="s">
        <v>553</v>
      </c>
      <c r="C143" s="51" t="s">
        <v>545</v>
      </c>
      <c r="D143" s="51">
        <v>3500100</v>
      </c>
      <c r="E143" s="51" t="s">
        <v>555</v>
      </c>
      <c r="F143" s="138">
        <f>'прилож.2'!D109</f>
        <v>0</v>
      </c>
      <c r="G143" s="143">
        <v>0</v>
      </c>
      <c r="H143" s="138">
        <f>'прилож.2'!F104</f>
        <v>0</v>
      </c>
      <c r="I143" s="143">
        <v>0</v>
      </c>
      <c r="K143" s="129"/>
    </row>
    <row r="144" spans="1:11" ht="15.75" hidden="1" outlineLevel="1">
      <c r="A144" s="115" t="s">
        <v>525</v>
      </c>
      <c r="B144" s="51" t="s">
        <v>553</v>
      </c>
      <c r="C144" s="51" t="s">
        <v>545</v>
      </c>
      <c r="D144" s="51">
        <v>3500100</v>
      </c>
      <c r="E144" s="51" t="s">
        <v>555</v>
      </c>
      <c r="F144" s="138">
        <f>'прилож.2'!D110</f>
        <v>0</v>
      </c>
      <c r="G144" s="143">
        <v>0</v>
      </c>
      <c r="H144" s="138">
        <f>'прилож.2'!F105</f>
        <v>0</v>
      </c>
      <c r="I144" s="143">
        <v>0</v>
      </c>
      <c r="K144" s="129"/>
    </row>
    <row r="145" spans="1:11" ht="47.25" collapsed="1">
      <c r="A145" s="37" t="s">
        <v>556</v>
      </c>
      <c r="B145" s="15" t="s">
        <v>553</v>
      </c>
      <c r="C145" s="15" t="s">
        <v>545</v>
      </c>
      <c r="D145" s="15" t="s">
        <v>319</v>
      </c>
      <c r="E145" s="15"/>
      <c r="F145" s="137">
        <f>F148</f>
        <v>300</v>
      </c>
      <c r="G145" s="137">
        <f>G148</f>
        <v>0</v>
      </c>
      <c r="H145" s="137">
        <f>H148</f>
        <v>300</v>
      </c>
      <c r="I145" s="137">
        <f>I148</f>
        <v>0</v>
      </c>
      <c r="K145" s="129"/>
    </row>
    <row r="146" spans="1:11" ht="31.5">
      <c r="A146" s="209" t="s">
        <v>477</v>
      </c>
      <c r="B146" s="72" t="s">
        <v>553</v>
      </c>
      <c r="C146" s="72" t="s">
        <v>545</v>
      </c>
      <c r="D146" s="72" t="s">
        <v>319</v>
      </c>
      <c r="E146" s="15" t="s">
        <v>475</v>
      </c>
      <c r="F146" s="137">
        <f>F147</f>
        <v>300</v>
      </c>
      <c r="G146" s="137">
        <f aca="true" t="shared" si="21" ref="G146:I147">G147</f>
        <v>0</v>
      </c>
      <c r="H146" s="137">
        <f t="shared" si="21"/>
        <v>300</v>
      </c>
      <c r="I146" s="137">
        <f t="shared" si="21"/>
        <v>0</v>
      </c>
      <c r="K146" s="129"/>
    </row>
    <row r="147" spans="1:11" ht="32.25" thickBot="1">
      <c r="A147" s="195" t="s">
        <v>478</v>
      </c>
      <c r="B147" s="72" t="s">
        <v>553</v>
      </c>
      <c r="C147" s="72" t="s">
        <v>545</v>
      </c>
      <c r="D147" s="72" t="s">
        <v>319</v>
      </c>
      <c r="E147" s="15" t="s">
        <v>476</v>
      </c>
      <c r="F147" s="137">
        <f>F148</f>
        <v>300</v>
      </c>
      <c r="G147" s="137">
        <f t="shared" si="21"/>
        <v>0</v>
      </c>
      <c r="H147" s="137">
        <f t="shared" si="21"/>
        <v>300</v>
      </c>
      <c r="I147" s="137">
        <f t="shared" si="21"/>
        <v>0</v>
      </c>
      <c r="K147" s="129"/>
    </row>
    <row r="148" spans="1:11" s="23" customFormat="1" ht="32.25" customHeight="1">
      <c r="A148" s="115" t="s">
        <v>205</v>
      </c>
      <c r="B148" s="51" t="s">
        <v>553</v>
      </c>
      <c r="C148" s="51" t="s">
        <v>545</v>
      </c>
      <c r="D148" s="51" t="s">
        <v>319</v>
      </c>
      <c r="E148" s="51" t="s">
        <v>204</v>
      </c>
      <c r="F148" s="138">
        <f>'прил.5'!D104</f>
        <v>300</v>
      </c>
      <c r="G148" s="138">
        <v>0</v>
      </c>
      <c r="H148" s="138">
        <f>'прил.5'!E104</f>
        <v>300</v>
      </c>
      <c r="I148" s="138">
        <v>0</v>
      </c>
      <c r="K148" s="129"/>
    </row>
    <row r="149" spans="1:11" s="23" customFormat="1" ht="13.5" customHeight="1" outlineLevel="1">
      <c r="A149" s="46" t="s">
        <v>526</v>
      </c>
      <c r="B149" s="36" t="s">
        <v>553</v>
      </c>
      <c r="C149" s="36" t="s">
        <v>546</v>
      </c>
      <c r="D149" s="36"/>
      <c r="E149" s="36"/>
      <c r="F149" s="136">
        <f>F162</f>
        <v>12116.9</v>
      </c>
      <c r="G149" s="136">
        <f>G162</f>
        <v>0</v>
      </c>
      <c r="H149" s="136">
        <f>H162</f>
        <v>12391</v>
      </c>
      <c r="I149" s="136">
        <f>I162</f>
        <v>0</v>
      </c>
      <c r="K149" s="129"/>
    </row>
    <row r="150" spans="1:11" ht="15.75" customHeight="1" hidden="1" outlineLevel="1">
      <c r="A150" s="37" t="s">
        <v>527</v>
      </c>
      <c r="B150" s="15" t="s">
        <v>553</v>
      </c>
      <c r="C150" s="15" t="s">
        <v>546</v>
      </c>
      <c r="D150" s="15">
        <v>3510000</v>
      </c>
      <c r="E150" s="15"/>
      <c r="F150" s="137">
        <f>F157+F151+F154</f>
        <v>0</v>
      </c>
      <c r="G150" s="137">
        <f>G157</f>
        <v>0</v>
      </c>
      <c r="H150" s="137">
        <f>H157+H151+H154</f>
        <v>0</v>
      </c>
      <c r="I150" s="137">
        <f>I157</f>
        <v>0</v>
      </c>
      <c r="K150" s="129"/>
    </row>
    <row r="151" spans="1:11" ht="15.75" customHeight="1" hidden="1" outlineLevel="1">
      <c r="A151" s="37" t="s">
        <v>132</v>
      </c>
      <c r="B151" s="15" t="s">
        <v>553</v>
      </c>
      <c r="C151" s="15" t="s">
        <v>546</v>
      </c>
      <c r="D151" s="15" t="s">
        <v>127</v>
      </c>
      <c r="E151" s="15"/>
      <c r="F151" s="137">
        <f>F152</f>
        <v>0</v>
      </c>
      <c r="G151" s="137"/>
      <c r="H151" s="137">
        <f>H152</f>
        <v>0</v>
      </c>
      <c r="I151" s="137"/>
      <c r="K151" s="129"/>
    </row>
    <row r="152" spans="1:11" ht="15.75" customHeight="1" hidden="1" outlineLevel="1">
      <c r="A152" s="37" t="s">
        <v>207</v>
      </c>
      <c r="B152" s="15" t="s">
        <v>553</v>
      </c>
      <c r="C152" s="15" t="s">
        <v>546</v>
      </c>
      <c r="D152" s="15" t="s">
        <v>127</v>
      </c>
      <c r="E152" s="15" t="s">
        <v>206</v>
      </c>
      <c r="F152" s="137">
        <f>F153</f>
        <v>0</v>
      </c>
      <c r="G152" s="137"/>
      <c r="H152" s="137">
        <f>H153</f>
        <v>0</v>
      </c>
      <c r="I152" s="137"/>
      <c r="K152" s="129"/>
    </row>
    <row r="153" spans="1:11" s="23" customFormat="1" ht="15.75" customHeight="1" hidden="1" outlineLevel="1">
      <c r="A153" s="115" t="s">
        <v>128</v>
      </c>
      <c r="B153" s="51" t="s">
        <v>553</v>
      </c>
      <c r="C153" s="51" t="s">
        <v>546</v>
      </c>
      <c r="D153" s="51" t="s">
        <v>127</v>
      </c>
      <c r="E153" s="51" t="s">
        <v>206</v>
      </c>
      <c r="F153" s="143">
        <f>'прилож.2'!D117</f>
        <v>0</v>
      </c>
      <c r="G153" s="143"/>
      <c r="H153" s="143">
        <f>'прилож.2'!F111</f>
        <v>0</v>
      </c>
      <c r="I153" s="143"/>
      <c r="K153" s="129"/>
    </row>
    <row r="154" spans="1:11" ht="15.75" customHeight="1" hidden="1" outlineLevel="1">
      <c r="A154" s="37" t="s">
        <v>131</v>
      </c>
      <c r="B154" s="15" t="s">
        <v>553</v>
      </c>
      <c r="C154" s="15" t="s">
        <v>546</v>
      </c>
      <c r="D154" s="15" t="s">
        <v>130</v>
      </c>
      <c r="E154" s="15"/>
      <c r="F154" s="137">
        <f>F155</f>
        <v>0</v>
      </c>
      <c r="G154" s="137"/>
      <c r="H154" s="137">
        <f>H155</f>
        <v>0</v>
      </c>
      <c r="I154" s="137"/>
      <c r="K154" s="129"/>
    </row>
    <row r="155" spans="1:11" ht="15.75" customHeight="1" hidden="1" outlineLevel="1">
      <c r="A155" s="37" t="s">
        <v>207</v>
      </c>
      <c r="B155" s="15" t="s">
        <v>553</v>
      </c>
      <c r="C155" s="15" t="s">
        <v>546</v>
      </c>
      <c r="D155" s="15" t="s">
        <v>130</v>
      </c>
      <c r="E155" s="15" t="s">
        <v>206</v>
      </c>
      <c r="F155" s="137">
        <f>F156</f>
        <v>0</v>
      </c>
      <c r="G155" s="137"/>
      <c r="H155" s="137">
        <f>H156</f>
        <v>0</v>
      </c>
      <c r="I155" s="137"/>
      <c r="K155" s="129"/>
    </row>
    <row r="156" spans="1:11" s="23" customFormat="1" ht="15.75" customHeight="1" hidden="1" outlineLevel="1">
      <c r="A156" s="115" t="s">
        <v>129</v>
      </c>
      <c r="B156" s="51" t="s">
        <v>553</v>
      </c>
      <c r="C156" s="51" t="s">
        <v>546</v>
      </c>
      <c r="D156" s="51" t="s">
        <v>130</v>
      </c>
      <c r="E156" s="51" t="s">
        <v>206</v>
      </c>
      <c r="F156" s="143">
        <f>'прилож.2'!D120</f>
        <v>0</v>
      </c>
      <c r="G156" s="143"/>
      <c r="H156" s="143">
        <f>'прилож.2'!F114</f>
        <v>0</v>
      </c>
      <c r="I156" s="143"/>
      <c r="K156" s="129"/>
    </row>
    <row r="157" spans="1:11" ht="15.75" customHeight="1" hidden="1" outlineLevel="1">
      <c r="A157" s="37" t="s">
        <v>528</v>
      </c>
      <c r="B157" s="15" t="s">
        <v>553</v>
      </c>
      <c r="C157" s="15" t="s">
        <v>546</v>
      </c>
      <c r="D157" s="15">
        <v>3510500</v>
      </c>
      <c r="E157" s="15"/>
      <c r="F157" s="137">
        <f>F158+F161</f>
        <v>0</v>
      </c>
      <c r="G157" s="137">
        <f>G158</f>
        <v>0</v>
      </c>
      <c r="H157" s="137">
        <f>H158</f>
        <v>0</v>
      </c>
      <c r="I157" s="137">
        <f>I158</f>
        <v>0</v>
      </c>
      <c r="K157" s="129"/>
    </row>
    <row r="158" spans="1:11" ht="15.75" customHeight="1" hidden="1" outlineLevel="1">
      <c r="A158" s="37" t="s">
        <v>207</v>
      </c>
      <c r="B158" s="15" t="s">
        <v>553</v>
      </c>
      <c r="C158" s="15" t="s">
        <v>546</v>
      </c>
      <c r="D158" s="15">
        <v>3510500</v>
      </c>
      <c r="E158" s="15" t="s">
        <v>206</v>
      </c>
      <c r="F158" s="137">
        <f>SUM(F159:F159)</f>
        <v>0</v>
      </c>
      <c r="G158" s="137">
        <f>SUM(G159:G159)</f>
        <v>0</v>
      </c>
      <c r="H158" s="137">
        <f>SUM(H159:H159)</f>
        <v>0</v>
      </c>
      <c r="I158" s="137">
        <f>SUM(I159:I159)</f>
        <v>0</v>
      </c>
      <c r="K158" s="129"/>
    </row>
    <row r="159" spans="1:11" ht="15.75" customHeight="1" hidden="1" outlineLevel="1">
      <c r="A159" s="115" t="s">
        <v>529</v>
      </c>
      <c r="B159" s="51" t="s">
        <v>553</v>
      </c>
      <c r="C159" s="51" t="s">
        <v>546</v>
      </c>
      <c r="D159" s="51" t="s">
        <v>557</v>
      </c>
      <c r="E159" s="51" t="s">
        <v>206</v>
      </c>
      <c r="F159" s="143">
        <f>'прилож.2'!D123</f>
        <v>0</v>
      </c>
      <c r="G159" s="143">
        <v>0</v>
      </c>
      <c r="H159" s="143">
        <f>'прилож.2'!F117</f>
        <v>0</v>
      </c>
      <c r="I159" s="143">
        <v>0</v>
      </c>
      <c r="K159" s="129"/>
    </row>
    <row r="160" spans="1:11" ht="15.75" customHeight="1" hidden="1" outlineLevel="2">
      <c r="A160" s="37" t="s">
        <v>208</v>
      </c>
      <c r="B160" s="72" t="s">
        <v>553</v>
      </c>
      <c r="C160" s="72" t="s">
        <v>546</v>
      </c>
      <c r="D160" s="72" t="s">
        <v>557</v>
      </c>
      <c r="E160" s="72" t="s">
        <v>197</v>
      </c>
      <c r="F160" s="144">
        <f>F161</f>
        <v>0</v>
      </c>
      <c r="G160" s="144"/>
      <c r="H160" s="144">
        <f>H161</f>
        <v>0</v>
      </c>
      <c r="I160" s="144"/>
      <c r="K160" s="129"/>
    </row>
    <row r="161" spans="1:11" s="23" customFormat="1" ht="15.75" customHeight="1" hidden="1" outlineLevel="2">
      <c r="A161" s="115" t="s">
        <v>133</v>
      </c>
      <c r="B161" s="51" t="s">
        <v>553</v>
      </c>
      <c r="C161" s="51" t="s">
        <v>546</v>
      </c>
      <c r="D161" s="51" t="s">
        <v>557</v>
      </c>
      <c r="E161" s="51" t="s">
        <v>197</v>
      </c>
      <c r="F161" s="143">
        <f>'[1]прил.2'!D116</f>
        <v>0</v>
      </c>
      <c r="G161" s="143"/>
      <c r="H161" s="143"/>
      <c r="I161" s="143"/>
      <c r="K161" s="129"/>
    </row>
    <row r="162" spans="1:11" ht="15.75" customHeight="1" outlineLevel="1" collapsed="1">
      <c r="A162" s="37" t="s">
        <v>375</v>
      </c>
      <c r="B162" s="15" t="s">
        <v>553</v>
      </c>
      <c r="C162" s="15" t="s">
        <v>546</v>
      </c>
      <c r="D162" s="15" t="s">
        <v>308</v>
      </c>
      <c r="E162" s="15"/>
      <c r="F162" s="137">
        <f>F166+F171+F174</f>
        <v>12116.9</v>
      </c>
      <c r="G162" s="137">
        <f>G166+G171+G174</f>
        <v>0</v>
      </c>
      <c r="H162" s="137">
        <f>H166+H171+H174</f>
        <v>12391</v>
      </c>
      <c r="I162" s="137">
        <f>I166+I171+I174</f>
        <v>0</v>
      </c>
      <c r="K162" s="129"/>
    </row>
    <row r="163" spans="1:11" ht="14.25" customHeight="1" hidden="1" outlineLevel="1">
      <c r="A163" s="37" t="s">
        <v>231</v>
      </c>
      <c r="B163" s="15" t="s">
        <v>553</v>
      </c>
      <c r="C163" s="15" t="s">
        <v>546</v>
      </c>
      <c r="D163" s="15" t="s">
        <v>308</v>
      </c>
      <c r="E163" s="15"/>
      <c r="F163" s="137">
        <f>F168+F164+F171+F174</f>
        <v>12116.9</v>
      </c>
      <c r="G163" s="137">
        <f>G168+G164+G171+G174</f>
        <v>0</v>
      </c>
      <c r="H163" s="137">
        <f>H168+H164+H171+H174</f>
        <v>12391</v>
      </c>
      <c r="I163" s="137">
        <f>I168+I164+I171+I174</f>
        <v>0</v>
      </c>
      <c r="K163" s="129"/>
    </row>
    <row r="164" spans="1:11" ht="15.75" customHeight="1" hidden="1" outlineLevel="1">
      <c r="A164" s="37" t="s">
        <v>260</v>
      </c>
      <c r="B164" s="15" t="s">
        <v>553</v>
      </c>
      <c r="C164" s="15" t="s">
        <v>546</v>
      </c>
      <c r="D164" s="15" t="s">
        <v>229</v>
      </c>
      <c r="E164" s="15" t="s">
        <v>261</v>
      </c>
      <c r="F164" s="137">
        <f>F165</f>
        <v>0</v>
      </c>
      <c r="G164" s="137"/>
      <c r="H164" s="137">
        <f>H165</f>
        <v>0</v>
      </c>
      <c r="I164" s="137"/>
      <c r="K164" s="129"/>
    </row>
    <row r="165" spans="1:11" s="23" customFormat="1" ht="15.75" customHeight="1" hidden="1" outlineLevel="1">
      <c r="A165" s="115" t="s">
        <v>262</v>
      </c>
      <c r="B165" s="51" t="s">
        <v>553</v>
      </c>
      <c r="C165" s="51" t="s">
        <v>546</v>
      </c>
      <c r="D165" s="51" t="s">
        <v>229</v>
      </c>
      <c r="E165" s="51" t="s">
        <v>261</v>
      </c>
      <c r="F165" s="143"/>
      <c r="G165" s="143"/>
      <c r="H165" s="143">
        <f>'прилож.2'!F123</f>
        <v>0</v>
      </c>
      <c r="I165" s="143"/>
      <c r="K165" s="129"/>
    </row>
    <row r="166" spans="1:11" s="23" customFormat="1" ht="35.25" customHeight="1" outlineLevel="1">
      <c r="A166" s="37" t="s">
        <v>403</v>
      </c>
      <c r="B166" s="15" t="s">
        <v>553</v>
      </c>
      <c r="C166" s="15" t="s">
        <v>546</v>
      </c>
      <c r="D166" s="15" t="s">
        <v>320</v>
      </c>
      <c r="E166" s="15"/>
      <c r="F166" s="144">
        <f aca="true" t="shared" si="22" ref="F166:I167">F167</f>
        <v>5801.1</v>
      </c>
      <c r="G166" s="144">
        <f t="shared" si="22"/>
        <v>0</v>
      </c>
      <c r="H166" s="144">
        <f t="shared" si="22"/>
        <v>6075.2</v>
      </c>
      <c r="I166" s="144">
        <f t="shared" si="22"/>
        <v>0</v>
      </c>
      <c r="K166" s="129"/>
    </row>
    <row r="167" spans="1:11" s="23" customFormat="1" ht="15.75" customHeight="1" outlineLevel="1" thickBot="1">
      <c r="A167" s="220" t="s">
        <v>480</v>
      </c>
      <c r="B167" s="15" t="s">
        <v>553</v>
      </c>
      <c r="C167" s="15" t="s">
        <v>546</v>
      </c>
      <c r="D167" s="15" t="s">
        <v>320</v>
      </c>
      <c r="E167" s="15" t="s">
        <v>479</v>
      </c>
      <c r="F167" s="144">
        <f t="shared" si="22"/>
        <v>5801.1</v>
      </c>
      <c r="G167" s="144">
        <f t="shared" si="22"/>
        <v>0</v>
      </c>
      <c r="H167" s="144">
        <f t="shared" si="22"/>
        <v>6075.2</v>
      </c>
      <c r="I167" s="144">
        <f t="shared" si="22"/>
        <v>0</v>
      </c>
      <c r="K167" s="129"/>
    </row>
    <row r="168" spans="1:11" ht="15.75" customHeight="1" hidden="1" outlineLevel="1">
      <c r="A168" s="37" t="s">
        <v>403</v>
      </c>
      <c r="B168" s="15" t="s">
        <v>553</v>
      </c>
      <c r="C168" s="15" t="s">
        <v>546</v>
      </c>
      <c r="D168" s="15" t="s">
        <v>320</v>
      </c>
      <c r="E168" s="15" t="s">
        <v>206</v>
      </c>
      <c r="F168" s="137">
        <f>F169+F170</f>
        <v>5801.1</v>
      </c>
      <c r="G168" s="137">
        <v>0</v>
      </c>
      <c r="H168" s="137">
        <f>H169</f>
        <v>6075.2</v>
      </c>
      <c r="I168" s="137"/>
      <c r="K168" s="129"/>
    </row>
    <row r="169" spans="1:11" ht="69" customHeight="1" outlineLevel="1">
      <c r="A169" s="12" t="s">
        <v>380</v>
      </c>
      <c r="B169" s="51" t="s">
        <v>553</v>
      </c>
      <c r="C169" s="51" t="s">
        <v>546</v>
      </c>
      <c r="D169" s="51" t="s">
        <v>320</v>
      </c>
      <c r="E169" s="51" t="s">
        <v>206</v>
      </c>
      <c r="F169" s="143">
        <v>5801.1</v>
      </c>
      <c r="G169" s="138">
        <v>0</v>
      </c>
      <c r="H169" s="143">
        <v>6075.2</v>
      </c>
      <c r="I169" s="138">
        <v>0</v>
      </c>
      <c r="K169" s="129"/>
    </row>
    <row r="170" spans="1:11" ht="79.5" customHeight="1" outlineLevel="1">
      <c r="A170" s="12" t="s">
        <v>402</v>
      </c>
      <c r="B170" s="51" t="s">
        <v>553</v>
      </c>
      <c r="C170" s="51" t="s">
        <v>546</v>
      </c>
      <c r="D170" s="51" t="s">
        <v>320</v>
      </c>
      <c r="E170" s="51" t="s">
        <v>206</v>
      </c>
      <c r="F170" s="143">
        <f>24552-24552</f>
        <v>0</v>
      </c>
      <c r="G170" s="138">
        <v>0</v>
      </c>
      <c r="H170" s="143">
        <v>0</v>
      </c>
      <c r="I170" s="138">
        <v>0</v>
      </c>
      <c r="K170" s="129"/>
    </row>
    <row r="171" spans="1:11" ht="15.75" customHeight="1" outlineLevel="1">
      <c r="A171" s="37" t="s">
        <v>400</v>
      </c>
      <c r="B171" s="15" t="s">
        <v>553</v>
      </c>
      <c r="C171" s="15" t="s">
        <v>546</v>
      </c>
      <c r="D171" s="15" t="s">
        <v>321</v>
      </c>
      <c r="E171" s="72"/>
      <c r="F171" s="137">
        <f>F173</f>
        <v>6000</v>
      </c>
      <c r="G171" s="137">
        <f>G173</f>
        <v>0</v>
      </c>
      <c r="H171" s="137">
        <f>H173</f>
        <v>6000</v>
      </c>
      <c r="I171" s="137">
        <f>I173</f>
        <v>0</v>
      </c>
      <c r="K171" s="129"/>
    </row>
    <row r="172" spans="1:11" ht="15.75" customHeight="1" outlineLevel="1" thickBot="1">
      <c r="A172" s="220" t="s">
        <v>480</v>
      </c>
      <c r="B172" s="15" t="s">
        <v>553</v>
      </c>
      <c r="C172" s="15" t="s">
        <v>546</v>
      </c>
      <c r="D172" s="15" t="s">
        <v>321</v>
      </c>
      <c r="E172" s="15" t="s">
        <v>475</v>
      </c>
      <c r="F172" s="137">
        <f>F173</f>
        <v>6000</v>
      </c>
      <c r="G172" s="137">
        <f>G173</f>
        <v>0</v>
      </c>
      <c r="H172" s="137">
        <f>H173</f>
        <v>6000</v>
      </c>
      <c r="I172" s="137">
        <f>I173</f>
        <v>0</v>
      </c>
      <c r="K172" s="129"/>
    </row>
    <row r="173" spans="1:11" ht="60" customHeight="1" outlineLevel="1">
      <c r="A173" s="12" t="s">
        <v>401</v>
      </c>
      <c r="B173" s="10" t="s">
        <v>553</v>
      </c>
      <c r="C173" s="10" t="s">
        <v>546</v>
      </c>
      <c r="D173" s="10" t="s">
        <v>321</v>
      </c>
      <c r="E173" s="10" t="s">
        <v>204</v>
      </c>
      <c r="F173" s="143">
        <v>6000</v>
      </c>
      <c r="G173" s="138">
        <v>0</v>
      </c>
      <c r="H173" s="143">
        <v>6000</v>
      </c>
      <c r="I173" s="138">
        <v>0</v>
      </c>
      <c r="K173" s="129"/>
    </row>
    <row r="174" spans="1:11" ht="60" customHeight="1" outlineLevel="1">
      <c r="A174" s="37" t="s">
        <v>382</v>
      </c>
      <c r="B174" s="72" t="s">
        <v>553</v>
      </c>
      <c r="C174" s="72" t="s">
        <v>546</v>
      </c>
      <c r="D174" s="72" t="s">
        <v>322</v>
      </c>
      <c r="E174" s="72"/>
      <c r="F174" s="144">
        <f>F175</f>
        <v>315.8</v>
      </c>
      <c r="G174" s="144">
        <f aca="true" t="shared" si="23" ref="G174:I175">G175</f>
        <v>0</v>
      </c>
      <c r="H174" s="144">
        <f t="shared" si="23"/>
        <v>315.8</v>
      </c>
      <c r="I174" s="144">
        <f t="shared" si="23"/>
        <v>0</v>
      </c>
      <c r="K174" s="129"/>
    </row>
    <row r="175" spans="1:11" ht="19.5" customHeight="1" outlineLevel="1" thickBot="1">
      <c r="A175" s="220" t="s">
        <v>480</v>
      </c>
      <c r="B175" s="72" t="s">
        <v>553</v>
      </c>
      <c r="C175" s="72" t="s">
        <v>546</v>
      </c>
      <c r="D175" s="72" t="s">
        <v>322</v>
      </c>
      <c r="E175" s="72" t="s">
        <v>475</v>
      </c>
      <c r="F175" s="144">
        <f>F176</f>
        <v>315.8</v>
      </c>
      <c r="G175" s="144">
        <f t="shared" si="23"/>
        <v>0</v>
      </c>
      <c r="H175" s="144">
        <f t="shared" si="23"/>
        <v>315.8</v>
      </c>
      <c r="I175" s="144">
        <f t="shared" si="23"/>
        <v>0</v>
      </c>
      <c r="K175" s="129"/>
    </row>
    <row r="176" spans="1:11" ht="78.75" customHeight="1" outlineLevel="1">
      <c r="A176" s="12" t="s">
        <v>382</v>
      </c>
      <c r="B176" s="10" t="s">
        <v>553</v>
      </c>
      <c r="C176" s="10" t="s">
        <v>546</v>
      </c>
      <c r="D176" s="10" t="s">
        <v>322</v>
      </c>
      <c r="E176" s="10" t="s">
        <v>204</v>
      </c>
      <c r="F176" s="143">
        <v>315.8</v>
      </c>
      <c r="G176" s="138">
        <v>0</v>
      </c>
      <c r="H176" s="143">
        <v>315.8</v>
      </c>
      <c r="I176" s="138">
        <v>0</v>
      </c>
      <c r="K176" s="129"/>
    </row>
    <row r="177" spans="1:11" s="23" customFormat="1" ht="15.75" customHeight="1">
      <c r="A177" s="46" t="s">
        <v>559</v>
      </c>
      <c r="B177" s="36" t="s">
        <v>553</v>
      </c>
      <c r="C177" s="36" t="s">
        <v>550</v>
      </c>
      <c r="D177" s="36"/>
      <c r="E177" s="36"/>
      <c r="F177" s="136">
        <f aca="true" t="shared" si="24" ref="F177:I178">F178</f>
        <v>900</v>
      </c>
      <c r="G177" s="136">
        <f t="shared" si="24"/>
        <v>0</v>
      </c>
      <c r="H177" s="136">
        <f t="shared" si="24"/>
        <v>850</v>
      </c>
      <c r="I177" s="136">
        <f t="shared" si="24"/>
        <v>0</v>
      </c>
      <c r="K177" s="129"/>
    </row>
    <row r="178" spans="1:11" s="23" customFormat="1" ht="15.75" customHeight="1">
      <c r="A178" s="37" t="s">
        <v>377</v>
      </c>
      <c r="B178" s="36" t="s">
        <v>553</v>
      </c>
      <c r="C178" s="36" t="s">
        <v>550</v>
      </c>
      <c r="D178" s="36" t="s">
        <v>451</v>
      </c>
      <c r="E178" s="36"/>
      <c r="F178" s="136">
        <f t="shared" si="24"/>
        <v>900</v>
      </c>
      <c r="G178" s="136">
        <f t="shared" si="24"/>
        <v>0</v>
      </c>
      <c r="H178" s="136">
        <f t="shared" si="24"/>
        <v>850</v>
      </c>
      <c r="I178" s="136">
        <f t="shared" si="24"/>
        <v>0</v>
      </c>
      <c r="K178" s="129"/>
    </row>
    <row r="179" spans="1:11" ht="63">
      <c r="A179" s="37" t="s">
        <v>397</v>
      </c>
      <c r="B179" s="15" t="s">
        <v>553</v>
      </c>
      <c r="C179" s="15" t="s">
        <v>550</v>
      </c>
      <c r="D179" s="15" t="s">
        <v>451</v>
      </c>
      <c r="E179" s="15"/>
      <c r="F179" s="137">
        <f>F180+F184+F188+F192</f>
        <v>900</v>
      </c>
      <c r="G179" s="137">
        <f>G180+G184+G188+G192</f>
        <v>0</v>
      </c>
      <c r="H179" s="137">
        <f>H180+H184+H188+H192</f>
        <v>850</v>
      </c>
      <c r="I179" s="137">
        <f>I180+I184+I188+I192</f>
        <v>0</v>
      </c>
      <c r="K179" s="129"/>
    </row>
    <row r="180" spans="1:11" ht="15.75">
      <c r="A180" s="37" t="s">
        <v>531</v>
      </c>
      <c r="B180" s="15" t="s">
        <v>553</v>
      </c>
      <c r="C180" s="15" t="s">
        <v>550</v>
      </c>
      <c r="D180" s="15" t="s">
        <v>453</v>
      </c>
      <c r="E180" s="15"/>
      <c r="F180" s="137">
        <f>F183</f>
        <v>550</v>
      </c>
      <c r="G180" s="137">
        <f>G183</f>
        <v>0</v>
      </c>
      <c r="H180" s="137">
        <f>H183</f>
        <v>500</v>
      </c>
      <c r="I180" s="137">
        <f>I183</f>
        <v>0</v>
      </c>
      <c r="K180" s="129"/>
    </row>
    <row r="181" spans="1:11" ht="31.5">
      <c r="A181" s="209" t="s">
        <v>477</v>
      </c>
      <c r="B181" s="15" t="s">
        <v>553</v>
      </c>
      <c r="C181" s="15" t="s">
        <v>550</v>
      </c>
      <c r="D181" s="15" t="s">
        <v>453</v>
      </c>
      <c r="E181" s="15" t="s">
        <v>475</v>
      </c>
      <c r="F181" s="137">
        <f>F182</f>
        <v>550</v>
      </c>
      <c r="G181" s="137">
        <f aca="true" t="shared" si="25" ref="G181:I182">G182</f>
        <v>0</v>
      </c>
      <c r="H181" s="137">
        <f t="shared" si="25"/>
        <v>500</v>
      </c>
      <c r="I181" s="137">
        <f t="shared" si="25"/>
        <v>0</v>
      </c>
      <c r="K181" s="129"/>
    </row>
    <row r="182" spans="1:11" ht="32.25" thickBot="1">
      <c r="A182" s="195" t="s">
        <v>478</v>
      </c>
      <c r="B182" s="15" t="s">
        <v>553</v>
      </c>
      <c r="C182" s="15" t="s">
        <v>550</v>
      </c>
      <c r="D182" s="15" t="s">
        <v>453</v>
      </c>
      <c r="E182" s="15" t="s">
        <v>476</v>
      </c>
      <c r="F182" s="137">
        <f>F183</f>
        <v>550</v>
      </c>
      <c r="G182" s="137">
        <f t="shared" si="25"/>
        <v>0</v>
      </c>
      <c r="H182" s="137">
        <f t="shared" si="25"/>
        <v>500</v>
      </c>
      <c r="I182" s="137">
        <f t="shared" si="25"/>
        <v>0</v>
      </c>
      <c r="K182" s="129"/>
    </row>
    <row r="183" spans="1:11" ht="31.5">
      <c r="A183" s="12" t="s">
        <v>208</v>
      </c>
      <c r="B183" s="10" t="s">
        <v>553</v>
      </c>
      <c r="C183" s="10" t="s">
        <v>550</v>
      </c>
      <c r="D183" s="10" t="s">
        <v>453</v>
      </c>
      <c r="E183" s="10" t="s">
        <v>197</v>
      </c>
      <c r="F183" s="138">
        <f>'прил.5'!D131-50</f>
        <v>550</v>
      </c>
      <c r="G183" s="138">
        <v>0</v>
      </c>
      <c r="H183" s="138">
        <f>'прил.5'!E131-100</f>
        <v>500</v>
      </c>
      <c r="I183" s="138">
        <v>0</v>
      </c>
      <c r="K183" s="129"/>
    </row>
    <row r="184" spans="1:11" ht="47.25" hidden="1" outlineLevel="1">
      <c r="A184" s="37" t="s">
        <v>532</v>
      </c>
      <c r="B184" s="15" t="s">
        <v>553</v>
      </c>
      <c r="C184" s="15" t="s">
        <v>550</v>
      </c>
      <c r="D184" s="15">
        <v>6000200</v>
      </c>
      <c r="E184" s="15"/>
      <c r="F184" s="137">
        <f>F185</f>
        <v>0</v>
      </c>
      <c r="G184" s="137">
        <f>G185</f>
        <v>0</v>
      </c>
      <c r="H184" s="137">
        <f>H185</f>
        <v>0</v>
      </c>
      <c r="I184" s="137">
        <f>I185</f>
        <v>0</v>
      </c>
      <c r="K184" s="129"/>
    </row>
    <row r="185" spans="1:11" ht="31.5" hidden="1" outlineLevel="1">
      <c r="A185" s="12" t="s">
        <v>208</v>
      </c>
      <c r="B185" s="10" t="s">
        <v>553</v>
      </c>
      <c r="C185" s="10" t="s">
        <v>550</v>
      </c>
      <c r="D185" s="10">
        <v>6000200</v>
      </c>
      <c r="E185" s="10" t="s">
        <v>197</v>
      </c>
      <c r="F185" s="138">
        <f>'прилож.2'!D141</f>
        <v>0</v>
      </c>
      <c r="G185" s="138">
        <v>0</v>
      </c>
      <c r="H185" s="138">
        <f>'прилож.2'!F135</f>
        <v>0</v>
      </c>
      <c r="I185" s="138">
        <v>0</v>
      </c>
      <c r="K185" s="129"/>
    </row>
    <row r="186" spans="1:11" ht="15.75" hidden="1" outlineLevel="1">
      <c r="A186" s="37" t="s">
        <v>533</v>
      </c>
      <c r="B186" s="15" t="s">
        <v>553</v>
      </c>
      <c r="C186" s="15" t="s">
        <v>550</v>
      </c>
      <c r="D186" s="15">
        <v>6000300</v>
      </c>
      <c r="E186" s="15"/>
      <c r="F186" s="137">
        <f>F187</f>
        <v>0</v>
      </c>
      <c r="G186" s="137">
        <f>G187</f>
        <v>0</v>
      </c>
      <c r="H186" s="137">
        <f>H187</f>
        <v>0</v>
      </c>
      <c r="I186" s="137">
        <f>I187</f>
        <v>0</v>
      </c>
      <c r="K186" s="129"/>
    </row>
    <row r="187" spans="1:11" ht="31.5" hidden="1" outlineLevel="1">
      <c r="A187" s="12" t="s">
        <v>208</v>
      </c>
      <c r="B187" s="10" t="s">
        <v>553</v>
      </c>
      <c r="C187" s="10" t="s">
        <v>550</v>
      </c>
      <c r="D187" s="10">
        <v>6000300</v>
      </c>
      <c r="E187" s="10" t="s">
        <v>197</v>
      </c>
      <c r="F187" s="138">
        <f>'прилож.2'!D143</f>
        <v>0</v>
      </c>
      <c r="G187" s="138">
        <v>0</v>
      </c>
      <c r="H187" s="138">
        <f>'прилож.2'!F137</f>
        <v>0</v>
      </c>
      <c r="I187" s="138">
        <v>0</v>
      </c>
      <c r="K187" s="129"/>
    </row>
    <row r="188" spans="1:11" ht="15.75" collapsed="1">
      <c r="A188" s="37" t="s">
        <v>534</v>
      </c>
      <c r="B188" s="15" t="s">
        <v>553</v>
      </c>
      <c r="C188" s="15" t="s">
        <v>550</v>
      </c>
      <c r="D188" s="15" t="s">
        <v>452</v>
      </c>
      <c r="E188" s="15"/>
      <c r="F188" s="137">
        <f>F191</f>
        <v>50</v>
      </c>
      <c r="G188" s="137">
        <f>G191</f>
        <v>0</v>
      </c>
      <c r="H188" s="137">
        <f>H191</f>
        <v>50</v>
      </c>
      <c r="I188" s="137">
        <f>I191</f>
        <v>0</v>
      </c>
      <c r="K188" s="129"/>
    </row>
    <row r="189" spans="1:11" ht="31.5">
      <c r="A189" s="209" t="s">
        <v>477</v>
      </c>
      <c r="B189" s="15" t="s">
        <v>553</v>
      </c>
      <c r="C189" s="15" t="s">
        <v>550</v>
      </c>
      <c r="D189" s="15" t="s">
        <v>452</v>
      </c>
      <c r="E189" s="15" t="s">
        <v>475</v>
      </c>
      <c r="F189" s="137">
        <f>F190</f>
        <v>50</v>
      </c>
      <c r="G189" s="137">
        <f aca="true" t="shared" si="26" ref="G189:I190">G190</f>
        <v>0</v>
      </c>
      <c r="H189" s="137">
        <f t="shared" si="26"/>
        <v>50</v>
      </c>
      <c r="I189" s="137">
        <f t="shared" si="26"/>
        <v>0</v>
      </c>
      <c r="K189" s="129"/>
    </row>
    <row r="190" spans="1:11" ht="32.25" thickBot="1">
      <c r="A190" s="195" t="s">
        <v>478</v>
      </c>
      <c r="B190" s="15" t="s">
        <v>553</v>
      </c>
      <c r="C190" s="15" t="s">
        <v>550</v>
      </c>
      <c r="D190" s="15" t="s">
        <v>452</v>
      </c>
      <c r="E190" s="15" t="s">
        <v>476</v>
      </c>
      <c r="F190" s="137">
        <f>F191</f>
        <v>50</v>
      </c>
      <c r="G190" s="137">
        <f t="shared" si="26"/>
        <v>0</v>
      </c>
      <c r="H190" s="137">
        <f t="shared" si="26"/>
        <v>50</v>
      </c>
      <c r="I190" s="137">
        <f t="shared" si="26"/>
        <v>0</v>
      </c>
      <c r="K190" s="129"/>
    </row>
    <row r="191" spans="1:11" ht="31.5">
      <c r="A191" s="12" t="s">
        <v>208</v>
      </c>
      <c r="B191" s="10" t="s">
        <v>553</v>
      </c>
      <c r="C191" s="10" t="s">
        <v>550</v>
      </c>
      <c r="D191" s="10" t="s">
        <v>452</v>
      </c>
      <c r="E191" s="10" t="s">
        <v>197</v>
      </c>
      <c r="F191" s="138">
        <f>'прил.5'!D137</f>
        <v>50</v>
      </c>
      <c r="G191" s="138">
        <v>0</v>
      </c>
      <c r="H191" s="138">
        <f>'прил.5'!E137</f>
        <v>50</v>
      </c>
      <c r="I191" s="138">
        <v>0</v>
      </c>
      <c r="K191" s="129"/>
    </row>
    <row r="192" spans="1:11" ht="15.75">
      <c r="A192" s="37" t="s">
        <v>535</v>
      </c>
      <c r="B192" s="15" t="s">
        <v>553</v>
      </c>
      <c r="C192" s="15" t="s">
        <v>550</v>
      </c>
      <c r="D192" s="15" t="s">
        <v>454</v>
      </c>
      <c r="E192" s="15"/>
      <c r="F192" s="137">
        <f>F195</f>
        <v>300</v>
      </c>
      <c r="G192" s="137">
        <f>G195</f>
        <v>0</v>
      </c>
      <c r="H192" s="137">
        <f>H195</f>
        <v>300</v>
      </c>
      <c r="I192" s="137">
        <f>I195</f>
        <v>0</v>
      </c>
      <c r="K192" s="129"/>
    </row>
    <row r="193" spans="1:11" ht="31.5">
      <c r="A193" s="209" t="s">
        <v>477</v>
      </c>
      <c r="B193" s="15" t="s">
        <v>553</v>
      </c>
      <c r="C193" s="15" t="s">
        <v>550</v>
      </c>
      <c r="D193" s="15" t="s">
        <v>454</v>
      </c>
      <c r="E193" s="15" t="s">
        <v>475</v>
      </c>
      <c r="F193" s="137">
        <f>F194</f>
        <v>300</v>
      </c>
      <c r="G193" s="137">
        <f aca="true" t="shared" si="27" ref="G193:I194">G194</f>
        <v>0</v>
      </c>
      <c r="H193" s="137">
        <f t="shared" si="27"/>
        <v>300</v>
      </c>
      <c r="I193" s="137">
        <f t="shared" si="27"/>
        <v>0</v>
      </c>
      <c r="K193" s="129"/>
    </row>
    <row r="194" spans="1:11" ht="32.25" thickBot="1">
      <c r="A194" s="195" t="s">
        <v>478</v>
      </c>
      <c r="B194" s="15" t="s">
        <v>553</v>
      </c>
      <c r="C194" s="15" t="s">
        <v>550</v>
      </c>
      <c r="D194" s="15" t="s">
        <v>454</v>
      </c>
      <c r="E194" s="15" t="s">
        <v>476</v>
      </c>
      <c r="F194" s="137">
        <f>F195</f>
        <v>300</v>
      </c>
      <c r="G194" s="137">
        <f t="shared" si="27"/>
        <v>0</v>
      </c>
      <c r="H194" s="137">
        <f t="shared" si="27"/>
        <v>300</v>
      </c>
      <c r="I194" s="137">
        <f t="shared" si="27"/>
        <v>0</v>
      </c>
      <c r="K194" s="129"/>
    </row>
    <row r="195" spans="1:11" ht="14.25" customHeight="1">
      <c r="A195" s="12" t="s">
        <v>208</v>
      </c>
      <c r="B195" s="10" t="s">
        <v>553</v>
      </c>
      <c r="C195" s="10" t="s">
        <v>550</v>
      </c>
      <c r="D195" s="10" t="s">
        <v>454</v>
      </c>
      <c r="E195" s="10" t="s">
        <v>197</v>
      </c>
      <c r="F195" s="138">
        <f>'прил.5'!D139</f>
        <v>300</v>
      </c>
      <c r="G195" s="138">
        <v>0</v>
      </c>
      <c r="H195" s="138">
        <f>'прил.5'!E139</f>
        <v>300</v>
      </c>
      <c r="I195" s="138">
        <v>0</v>
      </c>
      <c r="K195" s="129"/>
    </row>
    <row r="196" spans="1:11" ht="0.75" customHeight="1" outlineLevel="1">
      <c r="A196" s="46" t="s">
        <v>567</v>
      </c>
      <c r="B196" s="36" t="s">
        <v>553</v>
      </c>
      <c r="C196" s="36" t="s">
        <v>553</v>
      </c>
      <c r="D196" s="36"/>
      <c r="E196" s="36"/>
      <c r="F196" s="136">
        <f>F197</f>
        <v>0</v>
      </c>
      <c r="G196" s="136">
        <f>G197</f>
        <v>0</v>
      </c>
      <c r="H196" s="136">
        <f>H197</f>
        <v>0</v>
      </c>
      <c r="I196" s="136">
        <f>I197</f>
        <v>0</v>
      </c>
      <c r="K196" s="129"/>
    </row>
    <row r="197" spans="1:11" ht="15.75" customHeight="1" hidden="1" outlineLevel="1">
      <c r="A197" s="37" t="s">
        <v>7</v>
      </c>
      <c r="B197" s="15" t="s">
        <v>553</v>
      </c>
      <c r="C197" s="15" t="s">
        <v>553</v>
      </c>
      <c r="D197" s="15" t="s">
        <v>578</v>
      </c>
      <c r="E197" s="15"/>
      <c r="F197" s="137">
        <f>F199</f>
        <v>0</v>
      </c>
      <c r="G197" s="137">
        <f>G199</f>
        <v>0</v>
      </c>
      <c r="H197" s="137">
        <f>H199</f>
        <v>0</v>
      </c>
      <c r="I197" s="137">
        <f>I199</f>
        <v>0</v>
      </c>
      <c r="K197" s="129"/>
    </row>
    <row r="198" spans="1:11" ht="15.75" customHeight="1" hidden="1" outlineLevel="1">
      <c r="A198" s="37" t="s">
        <v>577</v>
      </c>
      <c r="B198" s="15" t="s">
        <v>553</v>
      </c>
      <c r="C198" s="15" t="s">
        <v>553</v>
      </c>
      <c r="D198" s="15" t="s">
        <v>579</v>
      </c>
      <c r="E198" s="15"/>
      <c r="F198" s="137"/>
      <c r="G198" s="137"/>
      <c r="H198" s="137"/>
      <c r="I198" s="137"/>
      <c r="K198" s="129"/>
    </row>
    <row r="199" spans="1:11" ht="15.75" customHeight="1" hidden="1" outlineLevel="1">
      <c r="A199" s="12" t="s">
        <v>498</v>
      </c>
      <c r="B199" s="10" t="s">
        <v>553</v>
      </c>
      <c r="C199" s="10" t="s">
        <v>553</v>
      </c>
      <c r="D199" s="10" t="s">
        <v>579</v>
      </c>
      <c r="E199" s="10" t="s">
        <v>246</v>
      </c>
      <c r="F199" s="138">
        <v>0</v>
      </c>
      <c r="G199" s="138"/>
      <c r="H199" s="138">
        <f>'прилож.2'!F145</f>
        <v>0</v>
      </c>
      <c r="I199" s="138"/>
      <c r="K199" s="129"/>
    </row>
    <row r="200" spans="1:11" s="23" customFormat="1" ht="15.75" customHeight="1" collapsed="1">
      <c r="A200" s="45" t="s">
        <v>536</v>
      </c>
      <c r="B200" s="39" t="s">
        <v>549</v>
      </c>
      <c r="C200" s="39"/>
      <c r="D200" s="39"/>
      <c r="E200" s="39"/>
      <c r="F200" s="135">
        <f>F201</f>
        <v>297</v>
      </c>
      <c r="G200" s="135">
        <f aca="true" t="shared" si="28" ref="F200:I204">G201</f>
        <v>0</v>
      </c>
      <c r="H200" s="135">
        <f>H201</f>
        <v>297</v>
      </c>
      <c r="I200" s="135">
        <f t="shared" si="28"/>
        <v>0</v>
      </c>
      <c r="K200" s="129"/>
    </row>
    <row r="201" spans="1:11" s="29" customFormat="1" ht="15.75">
      <c r="A201" s="46" t="s">
        <v>537</v>
      </c>
      <c r="B201" s="36" t="s">
        <v>549</v>
      </c>
      <c r="C201" s="36" t="s">
        <v>549</v>
      </c>
      <c r="D201" s="36"/>
      <c r="E201" s="36"/>
      <c r="F201" s="136">
        <f t="shared" si="28"/>
        <v>297</v>
      </c>
      <c r="G201" s="136">
        <f t="shared" si="28"/>
        <v>0</v>
      </c>
      <c r="H201" s="136">
        <f t="shared" si="28"/>
        <v>297</v>
      </c>
      <c r="I201" s="136">
        <f t="shared" si="28"/>
        <v>0</v>
      </c>
      <c r="K201" s="129"/>
    </row>
    <row r="202" spans="1:11" ht="15.75">
      <c r="A202" s="46" t="s">
        <v>375</v>
      </c>
      <c r="B202" s="36" t="s">
        <v>549</v>
      </c>
      <c r="C202" s="36" t="s">
        <v>549</v>
      </c>
      <c r="D202" s="36" t="s">
        <v>308</v>
      </c>
      <c r="E202" s="36"/>
      <c r="F202" s="137">
        <f t="shared" si="28"/>
        <v>297</v>
      </c>
      <c r="G202" s="137">
        <f t="shared" si="28"/>
        <v>0</v>
      </c>
      <c r="H202" s="137">
        <f t="shared" si="28"/>
        <v>297</v>
      </c>
      <c r="I202" s="137">
        <f t="shared" si="28"/>
        <v>0</v>
      </c>
      <c r="K202" s="129"/>
    </row>
    <row r="203" spans="1:11" ht="31.5">
      <c r="A203" s="37" t="s">
        <v>538</v>
      </c>
      <c r="B203" s="15" t="s">
        <v>549</v>
      </c>
      <c r="C203" s="15" t="s">
        <v>549</v>
      </c>
      <c r="D203" s="15" t="s">
        <v>326</v>
      </c>
      <c r="E203" s="15"/>
      <c r="F203" s="137">
        <f>F204</f>
        <v>297</v>
      </c>
      <c r="G203" s="137">
        <f t="shared" si="28"/>
        <v>0</v>
      </c>
      <c r="H203" s="137">
        <f t="shared" si="28"/>
        <v>297</v>
      </c>
      <c r="I203" s="137">
        <f t="shared" si="28"/>
        <v>0</v>
      </c>
      <c r="K203" s="129"/>
    </row>
    <row r="204" spans="1:11" ht="78.75" hidden="1">
      <c r="A204" s="37" t="s">
        <v>565</v>
      </c>
      <c r="B204" s="15" t="s">
        <v>549</v>
      </c>
      <c r="C204" s="15" t="s">
        <v>549</v>
      </c>
      <c r="D204" s="15" t="s">
        <v>326</v>
      </c>
      <c r="E204" s="15"/>
      <c r="F204" s="137">
        <f>F205</f>
        <v>297</v>
      </c>
      <c r="G204" s="137">
        <f t="shared" si="28"/>
        <v>0</v>
      </c>
      <c r="H204" s="137">
        <f t="shared" si="28"/>
        <v>297</v>
      </c>
      <c r="I204" s="137">
        <f t="shared" si="28"/>
        <v>0</v>
      </c>
      <c r="K204" s="129"/>
    </row>
    <row r="205" spans="1:11" ht="79.5" thickBot="1">
      <c r="A205" s="195" t="s">
        <v>473</v>
      </c>
      <c r="B205" s="15" t="s">
        <v>549</v>
      </c>
      <c r="C205" s="15" t="s">
        <v>549</v>
      </c>
      <c r="D205" s="15" t="s">
        <v>326</v>
      </c>
      <c r="E205" s="15" t="s">
        <v>471</v>
      </c>
      <c r="F205" s="137">
        <f>F206</f>
        <v>297</v>
      </c>
      <c r="G205" s="137">
        <f aca="true" t="shared" si="29" ref="G205:I206">G206</f>
        <v>0</v>
      </c>
      <c r="H205" s="137">
        <f t="shared" si="29"/>
        <v>297</v>
      </c>
      <c r="I205" s="137">
        <f t="shared" si="29"/>
        <v>0</v>
      </c>
      <c r="K205" s="129"/>
    </row>
    <row r="206" spans="1:11" ht="16.5" thickBot="1">
      <c r="A206" s="195" t="s">
        <v>456</v>
      </c>
      <c r="B206" s="15" t="s">
        <v>549</v>
      </c>
      <c r="C206" s="15" t="s">
        <v>549</v>
      </c>
      <c r="D206" s="15" t="s">
        <v>326</v>
      </c>
      <c r="E206" s="15" t="s">
        <v>455</v>
      </c>
      <c r="F206" s="137">
        <f>F207</f>
        <v>297</v>
      </c>
      <c r="G206" s="137">
        <f t="shared" si="29"/>
        <v>0</v>
      </c>
      <c r="H206" s="137">
        <f t="shared" si="29"/>
        <v>297</v>
      </c>
      <c r="I206" s="137">
        <f t="shared" si="29"/>
        <v>0</v>
      </c>
      <c r="K206" s="129"/>
    </row>
    <row r="207" spans="1:11" ht="15.75">
      <c r="A207" s="12" t="s">
        <v>194</v>
      </c>
      <c r="B207" s="10" t="s">
        <v>549</v>
      </c>
      <c r="C207" s="10" t="s">
        <v>549</v>
      </c>
      <c r="D207" s="10" t="s">
        <v>326</v>
      </c>
      <c r="E207" s="10" t="s">
        <v>211</v>
      </c>
      <c r="F207" s="138">
        <v>297</v>
      </c>
      <c r="G207" s="138">
        <v>0</v>
      </c>
      <c r="H207" s="138">
        <v>297</v>
      </c>
      <c r="I207" s="138">
        <v>0</v>
      </c>
      <c r="K207" s="129"/>
    </row>
    <row r="208" spans="1:11" ht="15.75">
      <c r="A208" s="45" t="s">
        <v>242</v>
      </c>
      <c r="B208" s="39" t="s">
        <v>560</v>
      </c>
      <c r="C208" s="39"/>
      <c r="D208" s="39"/>
      <c r="E208" s="39"/>
      <c r="F208" s="135">
        <f aca="true" t="shared" si="30" ref="F208:I211">F209</f>
        <v>20898.4</v>
      </c>
      <c r="G208" s="135">
        <f t="shared" si="30"/>
        <v>0</v>
      </c>
      <c r="H208" s="135">
        <f t="shared" si="30"/>
        <v>30919.1</v>
      </c>
      <c r="I208" s="135">
        <f t="shared" si="30"/>
        <v>0</v>
      </c>
      <c r="K208" s="129"/>
    </row>
    <row r="209" spans="1:11" s="29" customFormat="1" ht="15.75">
      <c r="A209" s="46" t="s">
        <v>539</v>
      </c>
      <c r="B209" s="36" t="s">
        <v>560</v>
      </c>
      <c r="C209" s="36" t="s">
        <v>545</v>
      </c>
      <c r="D209" s="36"/>
      <c r="E209" s="36"/>
      <c r="F209" s="136">
        <f>F210</f>
        <v>20898.4</v>
      </c>
      <c r="G209" s="136">
        <f t="shared" si="30"/>
        <v>0</v>
      </c>
      <c r="H209" s="136">
        <f t="shared" si="30"/>
        <v>30919.1</v>
      </c>
      <c r="I209" s="136">
        <f t="shared" si="30"/>
        <v>0</v>
      </c>
      <c r="K209" s="129"/>
    </row>
    <row r="210" spans="1:11" s="29" customFormat="1" ht="15.75">
      <c r="A210" s="46" t="s">
        <v>375</v>
      </c>
      <c r="B210" s="36" t="s">
        <v>560</v>
      </c>
      <c r="C210" s="36" t="s">
        <v>545</v>
      </c>
      <c r="D210" s="36" t="s">
        <v>308</v>
      </c>
      <c r="E210" s="36"/>
      <c r="F210" s="136">
        <f>F211</f>
        <v>20898.4</v>
      </c>
      <c r="G210" s="136">
        <f>G211</f>
        <v>0</v>
      </c>
      <c r="H210" s="136">
        <f>H211</f>
        <v>30919.1</v>
      </c>
      <c r="I210" s="136">
        <f>I211</f>
        <v>0</v>
      </c>
      <c r="K210" s="129"/>
    </row>
    <row r="211" spans="1:11" ht="31.5" hidden="1">
      <c r="A211" s="37" t="s">
        <v>540</v>
      </c>
      <c r="B211" s="15" t="s">
        <v>560</v>
      </c>
      <c r="C211" s="15" t="s">
        <v>545</v>
      </c>
      <c r="D211" s="15" t="s">
        <v>308</v>
      </c>
      <c r="E211" s="15"/>
      <c r="F211" s="137">
        <f>F212+F221+F225</f>
        <v>20898.4</v>
      </c>
      <c r="G211" s="137">
        <f>G212+G221+G225</f>
        <v>0</v>
      </c>
      <c r="H211" s="137">
        <f>H212+H221+H225</f>
        <v>30919.1</v>
      </c>
      <c r="I211" s="137">
        <f t="shared" si="30"/>
        <v>0</v>
      </c>
      <c r="K211" s="129"/>
    </row>
    <row r="212" spans="1:11" ht="31.5">
      <c r="A212" s="37" t="s">
        <v>541</v>
      </c>
      <c r="B212" s="15" t="s">
        <v>560</v>
      </c>
      <c r="C212" s="15" t="s">
        <v>545</v>
      </c>
      <c r="D212" s="15" t="s">
        <v>326</v>
      </c>
      <c r="E212" s="15"/>
      <c r="F212" s="137">
        <f>F213+F217</f>
        <v>17396.9</v>
      </c>
      <c r="G212" s="137">
        <f>G213+G217</f>
        <v>0</v>
      </c>
      <c r="H212" s="137">
        <f>H213+H217</f>
        <v>16097.599999999999</v>
      </c>
      <c r="I212" s="137">
        <f>I215</f>
        <v>0</v>
      </c>
      <c r="K212" s="129"/>
    </row>
    <row r="213" spans="1:11" ht="79.5" thickBot="1">
      <c r="A213" s="195" t="s">
        <v>473</v>
      </c>
      <c r="B213" s="15" t="s">
        <v>560</v>
      </c>
      <c r="C213" s="15" t="s">
        <v>545</v>
      </c>
      <c r="D213" s="15" t="s">
        <v>326</v>
      </c>
      <c r="E213" s="15" t="s">
        <v>471</v>
      </c>
      <c r="F213" s="137">
        <f>F214</f>
        <v>16880.5</v>
      </c>
      <c r="G213" s="137">
        <f aca="true" t="shared" si="31" ref="G213:I214">G214</f>
        <v>0</v>
      </c>
      <c r="H213" s="137">
        <f t="shared" si="31"/>
        <v>15594.599999999999</v>
      </c>
      <c r="I213" s="137">
        <f t="shared" si="31"/>
        <v>0</v>
      </c>
      <c r="K213" s="129"/>
    </row>
    <row r="214" spans="1:11" ht="16.5" thickBot="1">
      <c r="A214" s="195" t="s">
        <v>456</v>
      </c>
      <c r="B214" s="15" t="s">
        <v>560</v>
      </c>
      <c r="C214" s="15" t="s">
        <v>545</v>
      </c>
      <c r="D214" s="15" t="s">
        <v>326</v>
      </c>
      <c r="E214" s="15" t="s">
        <v>455</v>
      </c>
      <c r="F214" s="137">
        <f>F215</f>
        <v>16880.5</v>
      </c>
      <c r="G214" s="137">
        <f t="shared" si="31"/>
        <v>0</v>
      </c>
      <c r="H214" s="137">
        <f t="shared" si="31"/>
        <v>15594.599999999999</v>
      </c>
      <c r="I214" s="137">
        <f t="shared" si="31"/>
        <v>0</v>
      </c>
      <c r="K214" s="129"/>
    </row>
    <row r="215" spans="1:11" ht="16.5" thickBot="1">
      <c r="A215" s="12" t="s">
        <v>194</v>
      </c>
      <c r="B215" s="10" t="s">
        <v>560</v>
      </c>
      <c r="C215" s="10" t="s">
        <v>545</v>
      </c>
      <c r="D215" s="10" t="s">
        <v>326</v>
      </c>
      <c r="E215" s="10" t="s">
        <v>211</v>
      </c>
      <c r="F215" s="138">
        <f>'прил.5'!D159-F221-F225</f>
        <v>16880.5</v>
      </c>
      <c r="G215" s="138">
        <v>0</v>
      </c>
      <c r="H215" s="138">
        <f>'прил.5'!E159-H221-H225</f>
        <v>15594.599999999999</v>
      </c>
      <c r="I215" s="138">
        <v>0</v>
      </c>
      <c r="K215" s="129"/>
    </row>
    <row r="216" spans="1:11" ht="32.25" hidden="1" thickBot="1">
      <c r="A216" s="12" t="s">
        <v>195</v>
      </c>
      <c r="B216" s="10" t="s">
        <v>560</v>
      </c>
      <c r="C216" s="10" t="s">
        <v>545</v>
      </c>
      <c r="D216" s="10" t="s">
        <v>326</v>
      </c>
      <c r="E216" s="10" t="s">
        <v>212</v>
      </c>
      <c r="F216" s="138">
        <f>'прил.5'!D160</f>
        <v>0</v>
      </c>
      <c r="G216" s="138">
        <v>0</v>
      </c>
      <c r="H216" s="138">
        <f>'прил.5'!E160</f>
        <v>0</v>
      </c>
      <c r="I216" s="138">
        <v>0</v>
      </c>
      <c r="K216" s="129"/>
    </row>
    <row r="217" spans="1:11" ht="32.25" thickBot="1">
      <c r="A217" s="205" t="s">
        <v>477</v>
      </c>
      <c r="B217" s="15" t="s">
        <v>560</v>
      </c>
      <c r="C217" s="15" t="s">
        <v>545</v>
      </c>
      <c r="D217" s="15" t="s">
        <v>326</v>
      </c>
      <c r="E217" s="15" t="s">
        <v>475</v>
      </c>
      <c r="F217" s="137">
        <f>F218</f>
        <v>516.4</v>
      </c>
      <c r="G217" s="137">
        <f>G218</f>
        <v>0</v>
      </c>
      <c r="H217" s="137">
        <f>H218</f>
        <v>503</v>
      </c>
      <c r="I217" s="137">
        <f>I218</f>
        <v>0</v>
      </c>
      <c r="K217" s="129"/>
    </row>
    <row r="218" spans="1:11" ht="32.25" thickBot="1">
      <c r="A218" s="195" t="s">
        <v>478</v>
      </c>
      <c r="B218" s="15" t="s">
        <v>560</v>
      </c>
      <c r="C218" s="15" t="s">
        <v>545</v>
      </c>
      <c r="D218" s="15" t="s">
        <v>326</v>
      </c>
      <c r="E218" s="15" t="s">
        <v>476</v>
      </c>
      <c r="F218" s="137">
        <f>F219+F220</f>
        <v>516.4</v>
      </c>
      <c r="G218" s="137">
        <f>G219+G220</f>
        <v>0</v>
      </c>
      <c r="H218" s="137">
        <f>H219+H220</f>
        <v>503</v>
      </c>
      <c r="I218" s="137">
        <f>I219+I220</f>
        <v>0</v>
      </c>
      <c r="K218" s="129"/>
    </row>
    <row r="219" spans="1:12" ht="31.5">
      <c r="A219" s="12" t="s">
        <v>203</v>
      </c>
      <c r="B219" s="10" t="s">
        <v>560</v>
      </c>
      <c r="C219" s="10" t="s">
        <v>545</v>
      </c>
      <c r="D219" s="10" t="s">
        <v>326</v>
      </c>
      <c r="E219" s="10" t="s">
        <v>202</v>
      </c>
      <c r="F219" s="138">
        <f>'прил.5'!D161</f>
        <v>100</v>
      </c>
      <c r="G219" s="138">
        <v>0</v>
      </c>
      <c r="H219" s="138">
        <f>'прил.5'!E161</f>
        <v>100</v>
      </c>
      <c r="I219" s="138">
        <v>0</v>
      </c>
      <c r="K219" s="129"/>
      <c r="L219" s="150">
        <f>F212+F221+F225</f>
        <v>20898.4</v>
      </c>
    </row>
    <row r="220" spans="1:11" ht="30.75" customHeight="1">
      <c r="A220" s="12" t="s">
        <v>208</v>
      </c>
      <c r="B220" s="10" t="s">
        <v>560</v>
      </c>
      <c r="C220" s="10" t="s">
        <v>545</v>
      </c>
      <c r="D220" s="10" t="s">
        <v>326</v>
      </c>
      <c r="E220" s="10" t="s">
        <v>197</v>
      </c>
      <c r="F220" s="138">
        <f>'прил.5'!D162-83.6</f>
        <v>416.4</v>
      </c>
      <c r="G220" s="138">
        <v>0</v>
      </c>
      <c r="H220" s="138">
        <f>'прил.5'!E162-50-97</f>
        <v>403</v>
      </c>
      <c r="I220" s="138">
        <v>0</v>
      </c>
      <c r="K220" s="129"/>
    </row>
    <row r="221" spans="1:11" ht="30.75" customHeight="1">
      <c r="A221" s="12" t="s">
        <v>341</v>
      </c>
      <c r="B221" s="10" t="s">
        <v>560</v>
      </c>
      <c r="C221" s="10" t="s">
        <v>545</v>
      </c>
      <c r="D221" s="10" t="s">
        <v>339</v>
      </c>
      <c r="E221" s="10"/>
      <c r="F221" s="138">
        <f>F224</f>
        <v>3466.5</v>
      </c>
      <c r="G221" s="138">
        <v>0</v>
      </c>
      <c r="H221" s="138">
        <f>H224</f>
        <v>14653.9</v>
      </c>
      <c r="I221" s="138">
        <v>0</v>
      </c>
      <c r="K221" s="129"/>
    </row>
    <row r="222" spans="1:11" ht="30.75" customHeight="1" thickBot="1">
      <c r="A222" s="195" t="s">
        <v>473</v>
      </c>
      <c r="B222" s="15" t="s">
        <v>560</v>
      </c>
      <c r="C222" s="15" t="s">
        <v>545</v>
      </c>
      <c r="D222" s="15" t="s">
        <v>339</v>
      </c>
      <c r="E222" s="15" t="s">
        <v>471</v>
      </c>
      <c r="F222" s="137">
        <f aca="true" t="shared" si="32" ref="F222:I223">F223</f>
        <v>3466.5</v>
      </c>
      <c r="G222" s="137">
        <f t="shared" si="32"/>
        <v>0</v>
      </c>
      <c r="H222" s="137">
        <f t="shared" si="32"/>
        <v>14653.9</v>
      </c>
      <c r="I222" s="137">
        <f t="shared" si="32"/>
        <v>0</v>
      </c>
      <c r="K222" s="129"/>
    </row>
    <row r="223" spans="1:11" ht="30.75" customHeight="1" thickBot="1">
      <c r="A223" s="195" t="s">
        <v>456</v>
      </c>
      <c r="B223" s="15" t="s">
        <v>560</v>
      </c>
      <c r="C223" s="15" t="s">
        <v>545</v>
      </c>
      <c r="D223" s="15" t="s">
        <v>339</v>
      </c>
      <c r="E223" s="15" t="s">
        <v>455</v>
      </c>
      <c r="F223" s="137">
        <f t="shared" si="32"/>
        <v>3466.5</v>
      </c>
      <c r="G223" s="137">
        <f t="shared" si="32"/>
        <v>0</v>
      </c>
      <c r="H223" s="137">
        <f t="shared" si="32"/>
        <v>14653.9</v>
      </c>
      <c r="I223" s="137">
        <f t="shared" si="32"/>
        <v>0</v>
      </c>
      <c r="K223" s="129"/>
    </row>
    <row r="224" spans="1:11" ht="21.75" customHeight="1">
      <c r="A224" s="12" t="s">
        <v>194</v>
      </c>
      <c r="B224" s="10" t="s">
        <v>560</v>
      </c>
      <c r="C224" s="10" t="s">
        <v>545</v>
      </c>
      <c r="D224" s="10" t="s">
        <v>339</v>
      </c>
      <c r="E224" s="10" t="s">
        <v>211</v>
      </c>
      <c r="F224" s="138">
        <v>3466.5</v>
      </c>
      <c r="G224" s="138">
        <v>0</v>
      </c>
      <c r="H224" s="138">
        <v>14653.9</v>
      </c>
      <c r="I224" s="138">
        <v>0</v>
      </c>
      <c r="K224" s="129"/>
    </row>
    <row r="225" spans="1:11" ht="30.75" customHeight="1">
      <c r="A225" s="12" t="s">
        <v>342</v>
      </c>
      <c r="B225" s="10" t="s">
        <v>560</v>
      </c>
      <c r="C225" s="10" t="s">
        <v>545</v>
      </c>
      <c r="D225" s="10" t="s">
        <v>340</v>
      </c>
      <c r="E225" s="10"/>
      <c r="F225" s="138">
        <f>F228</f>
        <v>35</v>
      </c>
      <c r="G225" s="138">
        <v>0</v>
      </c>
      <c r="H225" s="138">
        <f>H228</f>
        <v>167.6</v>
      </c>
      <c r="I225" s="138">
        <v>0</v>
      </c>
      <c r="K225" s="129"/>
    </row>
    <row r="226" spans="1:11" ht="30.75" customHeight="1" thickBot="1">
      <c r="A226" s="195" t="s">
        <v>473</v>
      </c>
      <c r="B226" s="15" t="s">
        <v>560</v>
      </c>
      <c r="C226" s="15" t="s">
        <v>545</v>
      </c>
      <c r="D226" s="15" t="s">
        <v>340</v>
      </c>
      <c r="E226" s="15" t="s">
        <v>471</v>
      </c>
      <c r="F226" s="137">
        <f>F227</f>
        <v>35</v>
      </c>
      <c r="G226" s="137">
        <f aca="true" t="shared" si="33" ref="G226:I227">G227</f>
        <v>0</v>
      </c>
      <c r="H226" s="137">
        <f t="shared" si="33"/>
        <v>167.6</v>
      </c>
      <c r="I226" s="137">
        <f t="shared" si="33"/>
        <v>0</v>
      </c>
      <c r="K226" s="129"/>
    </row>
    <row r="227" spans="1:11" ht="30.75" customHeight="1" thickBot="1">
      <c r="A227" s="195" t="s">
        <v>456</v>
      </c>
      <c r="B227" s="15" t="s">
        <v>560</v>
      </c>
      <c r="C227" s="15" t="s">
        <v>545</v>
      </c>
      <c r="D227" s="15" t="s">
        <v>340</v>
      </c>
      <c r="E227" s="15" t="s">
        <v>455</v>
      </c>
      <c r="F227" s="137">
        <f>F228</f>
        <v>35</v>
      </c>
      <c r="G227" s="137">
        <f t="shared" si="33"/>
        <v>0</v>
      </c>
      <c r="H227" s="137">
        <f t="shared" si="33"/>
        <v>167.6</v>
      </c>
      <c r="I227" s="137">
        <f t="shared" si="33"/>
        <v>0</v>
      </c>
      <c r="K227" s="129"/>
    </row>
    <row r="228" spans="1:11" ht="15.75">
      <c r="A228" s="12" t="s">
        <v>194</v>
      </c>
      <c r="B228" s="10" t="s">
        <v>560</v>
      </c>
      <c r="C228" s="10" t="s">
        <v>545</v>
      </c>
      <c r="D228" s="10" t="s">
        <v>340</v>
      </c>
      <c r="E228" s="10" t="s">
        <v>211</v>
      </c>
      <c r="F228" s="138">
        <v>35</v>
      </c>
      <c r="G228" s="138">
        <v>0</v>
      </c>
      <c r="H228" s="138">
        <v>167.6</v>
      </c>
      <c r="I228" s="138">
        <v>0</v>
      </c>
      <c r="K228" s="129"/>
    </row>
    <row r="229" spans="1:11" ht="15.75">
      <c r="A229" s="45" t="s">
        <v>264</v>
      </c>
      <c r="B229" s="39" t="s">
        <v>4</v>
      </c>
      <c r="C229" s="39"/>
      <c r="D229" s="39"/>
      <c r="E229" s="39"/>
      <c r="F229" s="135">
        <f aca="true" t="shared" si="34" ref="F229:I232">F230</f>
        <v>288</v>
      </c>
      <c r="G229" s="135">
        <f t="shared" si="34"/>
        <v>0</v>
      </c>
      <c r="H229" s="135">
        <f t="shared" si="34"/>
        <v>288</v>
      </c>
      <c r="I229" s="135">
        <f t="shared" si="34"/>
        <v>0</v>
      </c>
      <c r="K229" s="129"/>
    </row>
    <row r="230" spans="1:11" ht="15.75">
      <c r="A230" s="33" t="s">
        <v>374</v>
      </c>
      <c r="B230" s="36" t="s">
        <v>4</v>
      </c>
      <c r="C230" s="36" t="s">
        <v>545</v>
      </c>
      <c r="D230" s="36"/>
      <c r="E230" s="36"/>
      <c r="F230" s="136">
        <f>F231</f>
        <v>288</v>
      </c>
      <c r="G230" s="136">
        <f t="shared" si="34"/>
        <v>0</v>
      </c>
      <c r="H230" s="136">
        <f t="shared" si="34"/>
        <v>288</v>
      </c>
      <c r="I230" s="136">
        <f t="shared" si="34"/>
        <v>0</v>
      </c>
      <c r="K230" s="129"/>
    </row>
    <row r="231" spans="1:11" ht="15.75">
      <c r="A231" s="33" t="s">
        <v>375</v>
      </c>
      <c r="B231" s="36" t="s">
        <v>4</v>
      </c>
      <c r="C231" s="36" t="s">
        <v>545</v>
      </c>
      <c r="D231" s="36" t="s">
        <v>308</v>
      </c>
      <c r="E231" s="36"/>
      <c r="F231" s="136">
        <f>F232</f>
        <v>288</v>
      </c>
      <c r="G231" s="136">
        <f>G232</f>
        <v>0</v>
      </c>
      <c r="H231" s="136">
        <f>H232</f>
        <v>288</v>
      </c>
      <c r="I231" s="136">
        <f>I232</f>
        <v>0</v>
      </c>
      <c r="K231" s="129"/>
    </row>
    <row r="232" spans="1:11" ht="31.5" hidden="1">
      <c r="A232" s="37" t="s">
        <v>265</v>
      </c>
      <c r="B232" s="15" t="s">
        <v>4</v>
      </c>
      <c r="C232" s="15" t="s">
        <v>545</v>
      </c>
      <c r="D232" s="15" t="s">
        <v>327</v>
      </c>
      <c r="E232" s="15"/>
      <c r="F232" s="137">
        <f t="shared" si="34"/>
        <v>288</v>
      </c>
      <c r="G232" s="137">
        <f t="shared" si="34"/>
        <v>0</v>
      </c>
      <c r="H232" s="137">
        <f t="shared" si="34"/>
        <v>288</v>
      </c>
      <c r="I232" s="137">
        <f t="shared" si="34"/>
        <v>0</v>
      </c>
      <c r="K232" s="129"/>
    </row>
    <row r="233" spans="1:11" ht="15.75">
      <c r="A233" s="37" t="s">
        <v>266</v>
      </c>
      <c r="B233" s="15" t="s">
        <v>4</v>
      </c>
      <c r="C233" s="15" t="s">
        <v>545</v>
      </c>
      <c r="D233" s="15" t="s">
        <v>327</v>
      </c>
      <c r="E233" s="15"/>
      <c r="F233" s="137">
        <f>F236</f>
        <v>288</v>
      </c>
      <c r="G233" s="137">
        <v>0</v>
      </c>
      <c r="H233" s="137">
        <f>H236</f>
        <v>288</v>
      </c>
      <c r="I233" s="137">
        <v>0</v>
      </c>
      <c r="K233" s="129"/>
    </row>
    <row r="234" spans="1:11" ht="18" customHeight="1">
      <c r="A234" s="37" t="s">
        <v>460</v>
      </c>
      <c r="B234" s="15" t="s">
        <v>4</v>
      </c>
      <c r="C234" s="15" t="s">
        <v>545</v>
      </c>
      <c r="D234" s="15" t="s">
        <v>327</v>
      </c>
      <c r="E234" s="15" t="s">
        <v>457</v>
      </c>
      <c r="F234" s="137">
        <f>F235</f>
        <v>288</v>
      </c>
      <c r="G234" s="137">
        <f aca="true" t="shared" si="35" ref="G234:I235">G235</f>
        <v>0</v>
      </c>
      <c r="H234" s="137">
        <f t="shared" si="35"/>
        <v>288</v>
      </c>
      <c r="I234" s="137">
        <f t="shared" si="35"/>
        <v>0</v>
      </c>
      <c r="K234" s="129"/>
    </row>
    <row r="235" spans="1:11" ht="31.5">
      <c r="A235" s="37" t="s">
        <v>459</v>
      </c>
      <c r="B235" s="15" t="s">
        <v>4</v>
      </c>
      <c r="C235" s="15" t="s">
        <v>545</v>
      </c>
      <c r="D235" s="15" t="s">
        <v>327</v>
      </c>
      <c r="E235" s="15" t="s">
        <v>458</v>
      </c>
      <c r="F235" s="137">
        <f>F236</f>
        <v>288</v>
      </c>
      <c r="G235" s="137">
        <f t="shared" si="35"/>
        <v>0</v>
      </c>
      <c r="H235" s="137">
        <f t="shared" si="35"/>
        <v>288</v>
      </c>
      <c r="I235" s="137">
        <f t="shared" si="35"/>
        <v>0</v>
      </c>
      <c r="K235" s="129"/>
    </row>
    <row r="236" spans="1:11" ht="47.25">
      <c r="A236" s="12" t="s">
        <v>267</v>
      </c>
      <c r="B236" s="10" t="s">
        <v>4</v>
      </c>
      <c r="C236" s="10" t="s">
        <v>545</v>
      </c>
      <c r="D236" s="10" t="s">
        <v>327</v>
      </c>
      <c r="E236" s="10" t="s">
        <v>268</v>
      </c>
      <c r="F236" s="138">
        <f>'прил.5'!D168</f>
        <v>288</v>
      </c>
      <c r="G236" s="138">
        <v>0</v>
      </c>
      <c r="H236" s="138">
        <f>'прил.5'!E168</f>
        <v>288</v>
      </c>
      <c r="I236" s="138">
        <v>0</v>
      </c>
      <c r="K236" s="129"/>
    </row>
    <row r="237" spans="1:11" ht="15.75" hidden="1">
      <c r="A237" s="45" t="s">
        <v>542</v>
      </c>
      <c r="B237" s="39" t="s">
        <v>576</v>
      </c>
      <c r="C237" s="39"/>
      <c r="D237" s="39"/>
      <c r="E237" s="39"/>
      <c r="F237" s="135">
        <f aca="true" t="shared" si="36" ref="F237:I240">F238</f>
        <v>0</v>
      </c>
      <c r="G237" s="135">
        <f t="shared" si="36"/>
        <v>0</v>
      </c>
      <c r="H237" s="135">
        <f t="shared" si="36"/>
        <v>0</v>
      </c>
      <c r="I237" s="135">
        <f t="shared" si="36"/>
        <v>0</v>
      </c>
      <c r="K237" s="129"/>
    </row>
    <row r="238" spans="1:11" ht="15.75" hidden="1">
      <c r="A238" s="46" t="s">
        <v>9</v>
      </c>
      <c r="B238" s="36" t="s">
        <v>576</v>
      </c>
      <c r="C238" s="36" t="s">
        <v>545</v>
      </c>
      <c r="D238" s="36"/>
      <c r="E238" s="36"/>
      <c r="F238" s="136">
        <f>F239</f>
        <v>0</v>
      </c>
      <c r="G238" s="136">
        <f t="shared" si="36"/>
        <v>0</v>
      </c>
      <c r="H238" s="136">
        <f t="shared" si="36"/>
        <v>0</v>
      </c>
      <c r="I238" s="136">
        <f t="shared" si="36"/>
        <v>0</v>
      </c>
      <c r="K238" s="129"/>
    </row>
    <row r="239" spans="1:11" ht="15.75" hidden="1">
      <c r="A239" s="46" t="s">
        <v>375</v>
      </c>
      <c r="B239" s="36" t="s">
        <v>576</v>
      </c>
      <c r="C239" s="36" t="s">
        <v>545</v>
      </c>
      <c r="D239" s="36" t="s">
        <v>308</v>
      </c>
      <c r="E239" s="36"/>
      <c r="F239" s="136">
        <f>F240</f>
        <v>0</v>
      </c>
      <c r="G239" s="136">
        <f>G240</f>
        <v>0</v>
      </c>
      <c r="H239" s="136">
        <f>H240</f>
        <v>0</v>
      </c>
      <c r="I239" s="136">
        <f>I240</f>
        <v>0</v>
      </c>
      <c r="K239" s="129"/>
    </row>
    <row r="240" spans="1:11" ht="31.5" hidden="1">
      <c r="A240" s="37" t="s">
        <v>543</v>
      </c>
      <c r="B240" s="15" t="s">
        <v>576</v>
      </c>
      <c r="C240" s="15" t="s">
        <v>545</v>
      </c>
      <c r="D240" s="15" t="s">
        <v>328</v>
      </c>
      <c r="E240" s="15"/>
      <c r="F240" s="137">
        <f t="shared" si="36"/>
        <v>0</v>
      </c>
      <c r="G240" s="137">
        <f t="shared" si="36"/>
        <v>0</v>
      </c>
      <c r="H240" s="137">
        <f t="shared" si="36"/>
        <v>0</v>
      </c>
      <c r="I240" s="137">
        <f t="shared" si="36"/>
        <v>0</v>
      </c>
      <c r="K240" s="129"/>
    </row>
    <row r="241" spans="1:11" ht="31.5" hidden="1">
      <c r="A241" s="37" t="s">
        <v>544</v>
      </c>
      <c r="B241" s="15" t="s">
        <v>576</v>
      </c>
      <c r="C241" s="15" t="s">
        <v>545</v>
      </c>
      <c r="D241" s="15" t="s">
        <v>328</v>
      </c>
      <c r="E241" s="15"/>
      <c r="F241" s="137">
        <f>F242</f>
        <v>0</v>
      </c>
      <c r="G241" s="137">
        <f>G242</f>
        <v>0</v>
      </c>
      <c r="H241" s="137">
        <f>H242</f>
        <v>0</v>
      </c>
      <c r="I241" s="137">
        <f>I242</f>
        <v>0</v>
      </c>
      <c r="K241" s="129"/>
    </row>
    <row r="242" spans="1:11" ht="31.5" hidden="1">
      <c r="A242" s="12" t="s">
        <v>208</v>
      </c>
      <c r="B242" s="10" t="s">
        <v>576</v>
      </c>
      <c r="C242" s="10" t="s">
        <v>545</v>
      </c>
      <c r="D242" s="10" t="s">
        <v>328</v>
      </c>
      <c r="E242" s="10" t="s">
        <v>197</v>
      </c>
      <c r="F242" s="138">
        <f>'прил.5'!D173-10</f>
        <v>0</v>
      </c>
      <c r="G242" s="138">
        <v>0</v>
      </c>
      <c r="H242" s="138">
        <f>'прил.5'!E173</f>
        <v>0</v>
      </c>
      <c r="I242" s="138">
        <v>0</v>
      </c>
      <c r="K242" s="129"/>
    </row>
    <row r="243" spans="1:11" ht="15.75">
      <c r="A243" s="45" t="s">
        <v>582</v>
      </c>
      <c r="B243" s="39" t="s">
        <v>581</v>
      </c>
      <c r="C243" s="39"/>
      <c r="D243" s="38"/>
      <c r="E243" s="38"/>
      <c r="F243" s="135">
        <f>F244</f>
        <v>50</v>
      </c>
      <c r="G243" s="135">
        <f aca="true" t="shared" si="37" ref="G243:I244">G244</f>
        <v>0</v>
      </c>
      <c r="H243" s="135">
        <f t="shared" si="37"/>
        <v>50</v>
      </c>
      <c r="I243" s="135">
        <f t="shared" si="37"/>
        <v>0</v>
      </c>
      <c r="K243" s="129"/>
    </row>
    <row r="244" spans="1:11" ht="31.5">
      <c r="A244" s="46" t="s">
        <v>583</v>
      </c>
      <c r="B244" s="36" t="s">
        <v>581</v>
      </c>
      <c r="C244" s="36" t="s">
        <v>547</v>
      </c>
      <c r="D244" s="15"/>
      <c r="E244" s="15"/>
      <c r="F244" s="136">
        <f>F245</f>
        <v>50</v>
      </c>
      <c r="G244" s="136">
        <f t="shared" si="37"/>
        <v>0</v>
      </c>
      <c r="H244" s="136">
        <f t="shared" si="37"/>
        <v>50</v>
      </c>
      <c r="I244" s="136">
        <f t="shared" si="37"/>
        <v>0</v>
      </c>
      <c r="K244" s="129"/>
    </row>
    <row r="245" spans="1:11" ht="15.75">
      <c r="A245" s="46" t="s">
        <v>375</v>
      </c>
      <c r="B245" s="36" t="s">
        <v>581</v>
      </c>
      <c r="C245" s="36" t="s">
        <v>547</v>
      </c>
      <c r="D245" s="15" t="s">
        <v>308</v>
      </c>
      <c r="E245" s="15"/>
      <c r="F245" s="136">
        <f>F246</f>
        <v>50</v>
      </c>
      <c r="G245" s="136">
        <f aca="true" t="shared" si="38" ref="G245:I248">G246</f>
        <v>0</v>
      </c>
      <c r="H245" s="136">
        <f t="shared" si="38"/>
        <v>50</v>
      </c>
      <c r="I245" s="136">
        <f t="shared" si="38"/>
        <v>0</v>
      </c>
      <c r="K245" s="129"/>
    </row>
    <row r="246" spans="1:11" ht="16.5" thickBot="1">
      <c r="A246" s="37" t="s">
        <v>582</v>
      </c>
      <c r="B246" s="15" t="s">
        <v>581</v>
      </c>
      <c r="C246" s="15" t="s">
        <v>547</v>
      </c>
      <c r="D246" s="15" t="s">
        <v>307</v>
      </c>
      <c r="E246" s="15"/>
      <c r="F246" s="137">
        <f>F248</f>
        <v>50</v>
      </c>
      <c r="G246" s="137">
        <f>G248</f>
        <v>0</v>
      </c>
      <c r="H246" s="137">
        <f>H248</f>
        <v>50</v>
      </c>
      <c r="I246" s="137">
        <f>I248</f>
        <v>0</v>
      </c>
      <c r="K246" s="129"/>
    </row>
    <row r="247" spans="1:11" ht="32.25" thickBot="1">
      <c r="A247" s="205" t="s">
        <v>477</v>
      </c>
      <c r="B247" s="15" t="s">
        <v>581</v>
      </c>
      <c r="C247" s="15" t="s">
        <v>547</v>
      </c>
      <c r="D247" s="15" t="s">
        <v>307</v>
      </c>
      <c r="E247" s="15" t="s">
        <v>475</v>
      </c>
      <c r="F247" s="137">
        <f>F248</f>
        <v>50</v>
      </c>
      <c r="G247" s="137">
        <f>G248</f>
        <v>0</v>
      </c>
      <c r="H247" s="137">
        <f>H248</f>
        <v>50</v>
      </c>
      <c r="I247" s="137">
        <f>I248</f>
        <v>0</v>
      </c>
      <c r="K247" s="129"/>
    </row>
    <row r="248" spans="1:11" ht="32.25" thickBot="1">
      <c r="A248" s="195" t="s">
        <v>478</v>
      </c>
      <c r="B248" s="15" t="s">
        <v>581</v>
      </c>
      <c r="C248" s="15" t="s">
        <v>547</v>
      </c>
      <c r="D248" s="15" t="s">
        <v>307</v>
      </c>
      <c r="E248" s="15" t="s">
        <v>476</v>
      </c>
      <c r="F248" s="137">
        <f>F249</f>
        <v>50</v>
      </c>
      <c r="G248" s="137">
        <f t="shared" si="38"/>
        <v>0</v>
      </c>
      <c r="H248" s="137">
        <f t="shared" si="38"/>
        <v>50</v>
      </c>
      <c r="I248" s="137">
        <f t="shared" si="38"/>
        <v>0</v>
      </c>
      <c r="K248" s="129"/>
    </row>
    <row r="249" spans="1:11" ht="31.5">
      <c r="A249" s="12" t="s">
        <v>208</v>
      </c>
      <c r="B249" s="10" t="s">
        <v>581</v>
      </c>
      <c r="C249" s="10" t="s">
        <v>547</v>
      </c>
      <c r="D249" s="10" t="s">
        <v>307</v>
      </c>
      <c r="E249" s="10" t="s">
        <v>197</v>
      </c>
      <c r="F249" s="138">
        <f>'прил.5'!D178</f>
        <v>50</v>
      </c>
      <c r="G249" s="138">
        <v>0</v>
      </c>
      <c r="H249" s="138">
        <f>'прил.5'!E178</f>
        <v>50</v>
      </c>
      <c r="I249" s="138">
        <v>0</v>
      </c>
      <c r="K249" s="129"/>
    </row>
    <row r="250" spans="1:11" ht="31.5" hidden="1" outlineLevel="1">
      <c r="A250" s="31" t="s">
        <v>10</v>
      </c>
      <c r="B250" s="21" t="s">
        <v>8</v>
      </c>
      <c r="C250" s="22"/>
      <c r="D250" s="39"/>
      <c r="E250" s="39"/>
      <c r="F250" s="135">
        <f aca="true" t="shared" si="39" ref="F250:I254">F251</f>
        <v>0</v>
      </c>
      <c r="G250" s="135">
        <f t="shared" si="39"/>
        <v>0</v>
      </c>
      <c r="H250" s="135">
        <f t="shared" si="39"/>
        <v>0</v>
      </c>
      <c r="I250" s="135">
        <f t="shared" si="39"/>
        <v>0</v>
      </c>
      <c r="K250" s="129"/>
    </row>
    <row r="251" spans="1:11" ht="31.5" hidden="1" outlineLevel="1">
      <c r="A251" s="33" t="s">
        <v>11</v>
      </c>
      <c r="B251" s="27" t="s">
        <v>8</v>
      </c>
      <c r="C251" s="27" t="s">
        <v>545</v>
      </c>
      <c r="D251" s="36"/>
      <c r="E251" s="36"/>
      <c r="F251" s="136">
        <f>F253</f>
        <v>0</v>
      </c>
      <c r="G251" s="136">
        <f>G253</f>
        <v>0</v>
      </c>
      <c r="H251" s="136">
        <f>H253</f>
        <v>0</v>
      </c>
      <c r="I251" s="136">
        <f>I253</f>
        <v>0</v>
      </c>
      <c r="K251" s="129"/>
    </row>
    <row r="252" spans="1:11" ht="15.75" hidden="1" outlineLevel="1">
      <c r="A252" s="25" t="s">
        <v>14</v>
      </c>
      <c r="B252" s="17" t="s">
        <v>8</v>
      </c>
      <c r="C252" s="17" t="s">
        <v>545</v>
      </c>
      <c r="D252" s="15" t="s">
        <v>15</v>
      </c>
      <c r="E252" s="36"/>
      <c r="F252" s="137">
        <f t="shared" si="39"/>
        <v>0</v>
      </c>
      <c r="G252" s="136"/>
      <c r="H252" s="137">
        <f t="shared" si="39"/>
        <v>0</v>
      </c>
      <c r="I252" s="136"/>
      <c r="K252" s="129"/>
    </row>
    <row r="253" spans="1:11" ht="15.75" hidden="1" outlineLevel="1">
      <c r="A253" s="25" t="s">
        <v>12</v>
      </c>
      <c r="B253" s="17" t="s">
        <v>8</v>
      </c>
      <c r="C253" s="17" t="s">
        <v>545</v>
      </c>
      <c r="D253" s="15" t="s">
        <v>16</v>
      </c>
      <c r="E253" s="15"/>
      <c r="F253" s="137">
        <f t="shared" si="39"/>
        <v>0</v>
      </c>
      <c r="G253" s="137">
        <f t="shared" si="39"/>
        <v>0</v>
      </c>
      <c r="H253" s="137">
        <f t="shared" si="39"/>
        <v>0</v>
      </c>
      <c r="I253" s="137">
        <f t="shared" si="39"/>
        <v>0</v>
      </c>
      <c r="K253" s="129"/>
    </row>
    <row r="254" spans="1:11" ht="31.5" hidden="1" outlineLevel="1">
      <c r="A254" s="25" t="s">
        <v>13</v>
      </c>
      <c r="B254" s="17" t="s">
        <v>8</v>
      </c>
      <c r="C254" s="17" t="s">
        <v>545</v>
      </c>
      <c r="D254" s="15" t="s">
        <v>16</v>
      </c>
      <c r="E254" s="15"/>
      <c r="F254" s="137">
        <f t="shared" si="39"/>
        <v>0</v>
      </c>
      <c r="G254" s="137">
        <f t="shared" si="39"/>
        <v>0</v>
      </c>
      <c r="H254" s="137">
        <f t="shared" si="39"/>
        <v>0</v>
      </c>
      <c r="I254" s="137">
        <f t="shared" si="39"/>
        <v>0</v>
      </c>
      <c r="K254" s="129"/>
    </row>
    <row r="255" spans="1:11" ht="15.75" hidden="1" outlineLevel="1">
      <c r="A255" s="4" t="s">
        <v>209</v>
      </c>
      <c r="B255" s="11" t="s">
        <v>8</v>
      </c>
      <c r="C255" s="11" t="s">
        <v>545</v>
      </c>
      <c r="D255" s="10" t="s">
        <v>16</v>
      </c>
      <c r="E255" s="10" t="s">
        <v>210</v>
      </c>
      <c r="F255" s="138">
        <f>'прил.5'!D184</f>
        <v>0</v>
      </c>
      <c r="G255" s="138"/>
      <c r="H255" s="138">
        <f>'прил.5'!E184</f>
        <v>0</v>
      </c>
      <c r="I255" s="138"/>
      <c r="K255" s="129"/>
    </row>
    <row r="256" spans="2:11" ht="12.75" collapsed="1">
      <c r="B256" s="1"/>
      <c r="C256" s="1"/>
      <c r="E256" s="1"/>
      <c r="F256" s="128"/>
      <c r="G256" s="129"/>
      <c r="K256" s="129"/>
    </row>
    <row r="257" spans="2:7" ht="12.75">
      <c r="B257" s="1"/>
      <c r="C257" s="1"/>
      <c r="E257" s="1"/>
      <c r="F257" s="128"/>
      <c r="G257" s="129"/>
    </row>
    <row r="258" spans="2:7" ht="12.75">
      <c r="B258" s="1"/>
      <c r="C258" s="1"/>
      <c r="E258" s="1"/>
      <c r="F258" s="128"/>
      <c r="G258" s="129"/>
    </row>
    <row r="259" spans="2:7" ht="12.75">
      <c r="B259" s="1"/>
      <c r="C259" s="1"/>
      <c r="E259" s="1"/>
      <c r="F259" s="128"/>
      <c r="G259" s="129"/>
    </row>
    <row r="260" spans="2:7" ht="12.75">
      <c r="B260" s="1"/>
      <c r="C260" s="1"/>
      <c r="E260" s="1"/>
      <c r="F260" s="128"/>
      <c r="G260" s="129"/>
    </row>
    <row r="261" spans="2:7" ht="12.75">
      <c r="B261" s="1"/>
      <c r="C261" s="1"/>
      <c r="E261" s="1"/>
      <c r="F261" s="128"/>
      <c r="G261" s="129"/>
    </row>
    <row r="262" spans="2:7" ht="12.75">
      <c r="B262" s="1"/>
      <c r="C262" s="1"/>
      <c r="E262" s="1"/>
      <c r="F262" s="128"/>
      <c r="G262" s="129"/>
    </row>
    <row r="263" spans="2:7" ht="12.75">
      <c r="B263" s="1"/>
      <c r="C263" s="1"/>
      <c r="E263" s="1"/>
      <c r="F263" s="128"/>
      <c r="G263" s="129"/>
    </row>
    <row r="264" spans="2:7" ht="12.75">
      <c r="B264" s="1"/>
      <c r="C264" s="1"/>
      <c r="E264" s="1"/>
      <c r="F264" s="128"/>
      <c r="G264" s="129"/>
    </row>
    <row r="265" spans="2:7" ht="12.75">
      <c r="B265" s="1"/>
      <c r="C265" s="1"/>
      <c r="E265" s="1"/>
      <c r="F265" s="128"/>
      <c r="G265" s="129"/>
    </row>
    <row r="266" spans="2:7" ht="12.75">
      <c r="B266" s="1"/>
      <c r="C266" s="1"/>
      <c r="E266" s="1"/>
      <c r="F266" s="128"/>
      <c r="G266" s="129"/>
    </row>
    <row r="267" spans="2:7" ht="12.75">
      <c r="B267" s="1"/>
      <c r="C267" s="1"/>
      <c r="E267" s="1"/>
      <c r="F267" s="128"/>
      <c r="G267" s="129"/>
    </row>
    <row r="268" spans="2:7" ht="12.75">
      <c r="B268" s="1"/>
      <c r="C268" s="1"/>
      <c r="E268" s="1"/>
      <c r="F268" s="128"/>
      <c r="G268" s="129"/>
    </row>
    <row r="269" spans="2:7" ht="12.75">
      <c r="B269" s="1"/>
      <c r="C269" s="1"/>
      <c r="E269" s="1"/>
      <c r="F269" s="128"/>
      <c r="G269" s="129"/>
    </row>
    <row r="270" spans="2:7" ht="12.75">
      <c r="B270" s="1"/>
      <c r="C270" s="1"/>
      <c r="E270" s="1"/>
      <c r="F270" s="128"/>
      <c r="G270" s="129"/>
    </row>
    <row r="271" spans="2:7" ht="12.75">
      <c r="B271" s="1"/>
      <c r="C271" s="1"/>
      <c r="E271" s="1"/>
      <c r="F271" s="128"/>
      <c r="G271" s="129"/>
    </row>
    <row r="272" spans="2:7" ht="12.75">
      <c r="B272" s="1"/>
      <c r="C272" s="1"/>
      <c r="E272" s="1"/>
      <c r="F272" s="128"/>
      <c r="G272" s="129"/>
    </row>
    <row r="273" spans="2:7" ht="12.75">
      <c r="B273" s="1"/>
      <c r="C273" s="1"/>
      <c r="E273" s="1"/>
      <c r="F273" s="128"/>
      <c r="G273" s="129"/>
    </row>
    <row r="274" spans="2:7" ht="12.75">
      <c r="B274" s="1"/>
      <c r="C274" s="1"/>
      <c r="E274" s="1"/>
      <c r="F274" s="128"/>
      <c r="G274" s="129"/>
    </row>
    <row r="275" spans="2:7" ht="12.75">
      <c r="B275" s="1"/>
      <c r="C275" s="1"/>
      <c r="E275" s="1"/>
      <c r="F275" s="128"/>
      <c r="G275" s="129"/>
    </row>
    <row r="276" spans="2:7" ht="12.75">
      <c r="B276" s="1"/>
      <c r="C276" s="1"/>
      <c r="E276" s="1"/>
      <c r="F276" s="128"/>
      <c r="G276" s="129"/>
    </row>
    <row r="277" spans="2:7" ht="12.75">
      <c r="B277" s="1"/>
      <c r="C277" s="1"/>
      <c r="E277" s="1"/>
      <c r="F277" s="128"/>
      <c r="G277" s="129"/>
    </row>
    <row r="278" spans="2:7" ht="12.75">
      <c r="B278" s="1"/>
      <c r="C278" s="1"/>
      <c r="E278" s="1"/>
      <c r="F278" s="128"/>
      <c r="G278" s="129"/>
    </row>
    <row r="279" spans="2:7" ht="12.75">
      <c r="B279" s="1"/>
      <c r="C279" s="1"/>
      <c r="E279" s="1"/>
      <c r="F279" s="128"/>
      <c r="G279" s="129"/>
    </row>
    <row r="280" spans="2:7" ht="12.75">
      <c r="B280" s="1"/>
      <c r="C280" s="1"/>
      <c r="E280" s="1"/>
      <c r="F280" s="128"/>
      <c r="G280" s="129"/>
    </row>
    <row r="281" spans="2:7" ht="12.75">
      <c r="B281" s="1"/>
      <c r="C281" s="1"/>
      <c r="E281" s="1"/>
      <c r="F281" s="128"/>
      <c r="G281" s="129"/>
    </row>
    <row r="282" spans="2:7" ht="12.75">
      <c r="B282" s="1"/>
      <c r="C282" s="1"/>
      <c r="E282" s="1"/>
      <c r="F282" s="128"/>
      <c r="G282" s="129"/>
    </row>
    <row r="283" spans="2:7" ht="12.75">
      <c r="B283" s="1"/>
      <c r="C283" s="1"/>
      <c r="E283" s="1"/>
      <c r="F283" s="128"/>
      <c r="G283" s="129"/>
    </row>
    <row r="284" spans="2:7" ht="12.75">
      <c r="B284" s="1"/>
      <c r="C284" s="1"/>
      <c r="E284" s="1"/>
      <c r="F284" s="128"/>
      <c r="G284" s="129"/>
    </row>
    <row r="285" spans="2:7" ht="12.75">
      <c r="B285" s="1"/>
      <c r="C285" s="1"/>
      <c r="E285" s="1"/>
      <c r="F285" s="128"/>
      <c r="G285" s="129"/>
    </row>
    <row r="286" spans="2:7" ht="12.75">
      <c r="B286" s="1"/>
      <c r="C286" s="1"/>
      <c r="E286" s="1"/>
      <c r="F286" s="128"/>
      <c r="G286" s="129"/>
    </row>
    <row r="287" spans="2:7" ht="12.75">
      <c r="B287" s="1"/>
      <c r="C287" s="1"/>
      <c r="E287" s="1"/>
      <c r="F287" s="128"/>
      <c r="G287" s="129"/>
    </row>
    <row r="288" spans="2:7" ht="12.75">
      <c r="B288" s="1"/>
      <c r="C288" s="1"/>
      <c r="E288" s="1"/>
      <c r="F288" s="128"/>
      <c r="G288" s="129"/>
    </row>
    <row r="289" spans="2:7" ht="12.75">
      <c r="B289" s="1"/>
      <c r="C289" s="1"/>
      <c r="E289" s="1"/>
      <c r="F289" s="128"/>
      <c r="G289" s="129"/>
    </row>
    <row r="290" spans="2:7" ht="12.75">
      <c r="B290" s="1"/>
      <c r="C290" s="1"/>
      <c r="E290" s="1"/>
      <c r="F290" s="128"/>
      <c r="G290" s="129"/>
    </row>
    <row r="291" spans="2:7" ht="12.75">
      <c r="B291" s="1"/>
      <c r="C291" s="1"/>
      <c r="E291" s="1"/>
      <c r="F291" s="128"/>
      <c r="G291" s="129"/>
    </row>
    <row r="292" spans="2:7" ht="12.75">
      <c r="B292" s="1"/>
      <c r="C292" s="1"/>
      <c r="E292" s="1"/>
      <c r="F292" s="128"/>
      <c r="G292" s="129"/>
    </row>
    <row r="293" spans="2:7" ht="12.75">
      <c r="B293" s="1"/>
      <c r="C293" s="1"/>
      <c r="E293" s="1"/>
      <c r="F293" s="128"/>
      <c r="G293" s="129"/>
    </row>
    <row r="294" spans="2:7" ht="12.75">
      <c r="B294" s="1"/>
      <c r="C294" s="1"/>
      <c r="E294" s="1"/>
      <c r="F294" s="128"/>
      <c r="G294" s="129"/>
    </row>
    <row r="295" spans="2:7" ht="12.75">
      <c r="B295" s="1"/>
      <c r="C295" s="1"/>
      <c r="E295" s="1"/>
      <c r="F295" s="128"/>
      <c r="G295" s="129"/>
    </row>
    <row r="296" spans="2:7" ht="12.75">
      <c r="B296" s="1"/>
      <c r="C296" s="1"/>
      <c r="E296" s="1"/>
      <c r="F296" s="128"/>
      <c r="G296" s="129"/>
    </row>
    <row r="297" spans="2:7" ht="12.75">
      <c r="B297" s="1"/>
      <c r="C297" s="1"/>
      <c r="E297" s="1"/>
      <c r="F297" s="128"/>
      <c r="G297" s="129"/>
    </row>
    <row r="298" spans="2:7" ht="12.75">
      <c r="B298" s="1"/>
      <c r="C298" s="1"/>
      <c r="E298" s="1"/>
      <c r="F298" s="128"/>
      <c r="G298" s="129"/>
    </row>
    <row r="299" spans="2:7" ht="12.75">
      <c r="B299" s="1"/>
      <c r="C299" s="1"/>
      <c r="E299" s="1"/>
      <c r="F299" s="128"/>
      <c r="G299" s="129"/>
    </row>
    <row r="300" spans="2:7" ht="12.75">
      <c r="B300" s="1"/>
      <c r="C300" s="1"/>
      <c r="E300" s="1"/>
      <c r="F300" s="128"/>
      <c r="G300" s="129"/>
    </row>
    <row r="301" spans="2:7" ht="12.75">
      <c r="B301" s="1"/>
      <c r="C301" s="1"/>
      <c r="E301" s="1"/>
      <c r="F301" s="128"/>
      <c r="G301" s="129"/>
    </row>
    <row r="302" spans="2:7" ht="12.75">
      <c r="B302" s="1"/>
      <c r="C302" s="1"/>
      <c r="E302" s="1"/>
      <c r="F302" s="128"/>
      <c r="G302" s="129"/>
    </row>
    <row r="303" spans="2:7" ht="12.75">
      <c r="B303" s="1"/>
      <c r="C303" s="1"/>
      <c r="E303" s="1"/>
      <c r="F303" s="128"/>
      <c r="G303" s="129"/>
    </row>
    <row r="304" spans="2:7" ht="12.75">
      <c r="B304" s="1"/>
      <c r="C304" s="1"/>
      <c r="E304" s="1"/>
      <c r="F304" s="128"/>
      <c r="G304" s="129"/>
    </row>
    <row r="305" spans="2:7" ht="12.75">
      <c r="B305" s="1"/>
      <c r="C305" s="1"/>
      <c r="E305" s="1"/>
      <c r="F305" s="128"/>
      <c r="G305" s="129"/>
    </row>
    <row r="306" spans="2:7" ht="12.75">
      <c r="B306" s="1"/>
      <c r="C306" s="1"/>
      <c r="E306" s="1"/>
      <c r="F306" s="128"/>
      <c r="G306" s="129"/>
    </row>
    <row r="307" spans="2:7" ht="12.75">
      <c r="B307" s="1"/>
      <c r="C307" s="1"/>
      <c r="E307" s="1"/>
      <c r="F307" s="128"/>
      <c r="G307" s="129"/>
    </row>
  </sheetData>
  <sheetProtection/>
  <mergeCells count="1">
    <mergeCell ref="A5:H9"/>
  </mergeCells>
  <printOptions/>
  <pageMargins left="0.75" right="0.29" top="0.5" bottom="0.5" header="0.5" footer="0.5"/>
  <pageSetup fitToHeight="3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80.8515625" style="0" customWidth="1"/>
    <col min="7" max="7" width="11.7109375" style="0" customWidth="1"/>
    <col min="8" max="8" width="11.00390625" style="0" customWidth="1"/>
    <col min="10" max="11" width="9.7109375" style="0" bestFit="1" customWidth="1"/>
  </cols>
  <sheetData>
    <row r="1" spans="1:9" ht="12.75">
      <c r="A1" s="210"/>
      <c r="B1" s="210"/>
      <c r="C1" s="211"/>
      <c r="D1" s="211"/>
      <c r="E1" s="212"/>
      <c r="F1" s="212"/>
      <c r="G1" s="355" t="s">
        <v>182</v>
      </c>
      <c r="H1" s="355"/>
      <c r="I1" s="355"/>
    </row>
    <row r="2" spans="1:9" ht="12.75">
      <c r="A2" s="210"/>
      <c r="B2" s="210"/>
      <c r="C2" s="211"/>
      <c r="D2" s="211"/>
      <c r="E2" s="212"/>
      <c r="F2" s="212"/>
      <c r="G2" s="355" t="s">
        <v>499</v>
      </c>
      <c r="H2" s="355"/>
      <c r="I2" s="355"/>
    </row>
    <row r="3" spans="1:9" ht="12.75">
      <c r="A3" s="210"/>
      <c r="B3" s="210"/>
      <c r="C3" s="211"/>
      <c r="D3" s="211"/>
      <c r="E3" s="212"/>
      <c r="F3" s="212"/>
      <c r="G3" s="355" t="s">
        <v>600</v>
      </c>
      <c r="H3" s="355"/>
      <c r="I3" s="355"/>
    </row>
    <row r="4" spans="1:9" ht="12.75">
      <c r="A4" s="210"/>
      <c r="B4" s="210"/>
      <c r="C4" s="211"/>
      <c r="D4" s="211"/>
      <c r="E4" s="212"/>
      <c r="F4" s="212"/>
      <c r="G4" s="213"/>
      <c r="H4" s="214"/>
      <c r="I4" s="211"/>
    </row>
    <row r="5" spans="1:9" ht="43.5" customHeight="1">
      <c r="A5" s="352" t="s">
        <v>410</v>
      </c>
      <c r="B5" s="352"/>
      <c r="C5" s="352"/>
      <c r="D5" s="352"/>
      <c r="E5" s="352"/>
      <c r="F5" s="352"/>
      <c r="G5" s="352"/>
      <c r="H5" s="352"/>
      <c r="I5" s="352"/>
    </row>
    <row r="6" spans="1:9" ht="12.75">
      <c r="A6" s="353"/>
      <c r="B6" s="353"/>
      <c r="C6" s="353"/>
      <c r="D6" s="353"/>
      <c r="E6" s="353"/>
      <c r="F6" s="353"/>
      <c r="G6" s="353"/>
      <c r="H6" s="353"/>
      <c r="I6" s="353"/>
    </row>
    <row r="7" spans="1:9" ht="12.75">
      <c r="A7" s="353"/>
      <c r="B7" s="353"/>
      <c r="C7" s="353"/>
      <c r="D7" s="353"/>
      <c r="E7" s="353"/>
      <c r="F7" s="353"/>
      <c r="G7" s="353"/>
      <c r="H7" s="353"/>
      <c r="I7" s="353"/>
    </row>
    <row r="8" spans="1:9" ht="13.5" thickBot="1">
      <c r="A8" s="354" t="s">
        <v>435</v>
      </c>
      <c r="B8" s="354"/>
      <c r="C8" s="354"/>
      <c r="D8" s="354"/>
      <c r="E8" s="354"/>
      <c r="F8" s="354"/>
      <c r="G8" s="354"/>
      <c r="H8" s="354"/>
      <c r="I8" s="354"/>
    </row>
    <row r="9" spans="1:8" ht="38.25">
      <c r="A9" s="5" t="s">
        <v>500</v>
      </c>
      <c r="B9" s="217" t="s">
        <v>411</v>
      </c>
      <c r="C9" s="5" t="s">
        <v>501</v>
      </c>
      <c r="D9" s="5" t="s">
        <v>502</v>
      </c>
      <c r="E9" s="5" t="s">
        <v>503</v>
      </c>
      <c r="F9" s="5" t="s">
        <v>504</v>
      </c>
      <c r="G9" s="132" t="s">
        <v>575</v>
      </c>
      <c r="H9" s="132" t="s">
        <v>562</v>
      </c>
    </row>
    <row r="10" spans="1:8" ht="12.75">
      <c r="A10" s="9">
        <v>1</v>
      </c>
      <c r="B10" s="9"/>
      <c r="C10" s="9">
        <v>2</v>
      </c>
      <c r="D10" s="9">
        <v>3</v>
      </c>
      <c r="E10" s="9">
        <v>4</v>
      </c>
      <c r="F10" s="9">
        <v>5</v>
      </c>
      <c r="G10" s="133">
        <v>6</v>
      </c>
      <c r="H10" s="133">
        <v>7</v>
      </c>
    </row>
    <row r="11" spans="1:10" ht="15.75">
      <c r="A11" s="219" t="s">
        <v>271</v>
      </c>
      <c r="B11" s="40">
        <v>650</v>
      </c>
      <c r="C11" s="52"/>
      <c r="D11" s="52"/>
      <c r="E11" s="52"/>
      <c r="F11" s="52"/>
      <c r="G11" s="134">
        <f>G12+G59++G124++G180+G188+G220++G236+G100+G228+G71+G212</f>
        <v>54533.299999999996</v>
      </c>
      <c r="H11" s="134">
        <f>H12+H124+H180+H188+H220+H59+H236+H72</f>
        <v>841.2</v>
      </c>
      <c r="J11" s="216"/>
    </row>
    <row r="12" spans="1:10" ht="15.75">
      <c r="A12" s="120" t="s">
        <v>505</v>
      </c>
      <c r="B12" s="41">
        <v>650</v>
      </c>
      <c r="C12" s="39" t="s">
        <v>545</v>
      </c>
      <c r="D12" s="39"/>
      <c r="E12" s="39"/>
      <c r="F12" s="39"/>
      <c r="G12" s="135">
        <f>G13+G20+G39+G44+G33</f>
        <v>15887.3</v>
      </c>
      <c r="H12" s="135">
        <f>H13+H20+H27+H39+H44</f>
        <v>0</v>
      </c>
      <c r="J12" s="216"/>
    </row>
    <row r="13" spans="1:8" ht="33.75" customHeight="1">
      <c r="A13" s="30" t="s">
        <v>506</v>
      </c>
      <c r="B13" s="218">
        <v>650</v>
      </c>
      <c r="C13" s="36" t="s">
        <v>545</v>
      </c>
      <c r="D13" s="36" t="s">
        <v>546</v>
      </c>
      <c r="E13" s="36"/>
      <c r="F13" s="36"/>
      <c r="G13" s="136">
        <f>G14</f>
        <v>2110.6</v>
      </c>
      <c r="H13" s="136">
        <f>H15</f>
        <v>0</v>
      </c>
    </row>
    <row r="14" spans="1:8" ht="21.75" customHeight="1">
      <c r="A14" s="30" t="s">
        <v>375</v>
      </c>
      <c r="B14" s="218">
        <v>650</v>
      </c>
      <c r="C14" s="36" t="s">
        <v>545</v>
      </c>
      <c r="D14" s="36" t="s">
        <v>546</v>
      </c>
      <c r="E14" s="36" t="s">
        <v>308</v>
      </c>
      <c r="F14" s="36"/>
      <c r="G14" s="136">
        <f>G15</f>
        <v>2110.6</v>
      </c>
      <c r="H14" s="136"/>
    </row>
    <row r="15" spans="1:8" ht="49.5" customHeight="1" hidden="1">
      <c r="A15" s="14" t="s">
        <v>507</v>
      </c>
      <c r="B15" s="218">
        <v>650</v>
      </c>
      <c r="C15" s="15" t="s">
        <v>545</v>
      </c>
      <c r="D15" s="15" t="s">
        <v>546</v>
      </c>
      <c r="E15" s="15" t="s">
        <v>304</v>
      </c>
      <c r="F15" s="15"/>
      <c r="G15" s="137">
        <f>G16</f>
        <v>2110.6</v>
      </c>
      <c r="H15" s="137">
        <f>H16</f>
        <v>0</v>
      </c>
    </row>
    <row r="16" spans="1:8" ht="15.75">
      <c r="A16" s="14" t="s">
        <v>508</v>
      </c>
      <c r="B16" s="42">
        <v>650</v>
      </c>
      <c r="C16" s="15" t="s">
        <v>545</v>
      </c>
      <c r="D16" s="15" t="s">
        <v>546</v>
      </c>
      <c r="E16" s="15" t="s">
        <v>304</v>
      </c>
      <c r="F16" s="15"/>
      <c r="G16" s="137">
        <f>G19</f>
        <v>2110.6</v>
      </c>
      <c r="H16" s="137">
        <f>H19</f>
        <v>0</v>
      </c>
    </row>
    <row r="17" spans="1:8" ht="55.5" customHeight="1">
      <c r="A17" s="204" t="s">
        <v>473</v>
      </c>
      <c r="B17" s="42">
        <v>650</v>
      </c>
      <c r="C17" s="15" t="s">
        <v>545</v>
      </c>
      <c r="D17" s="15" t="s">
        <v>546</v>
      </c>
      <c r="E17" s="15" t="s">
        <v>304</v>
      </c>
      <c r="F17" s="15" t="s">
        <v>471</v>
      </c>
      <c r="G17" s="137">
        <f>G18</f>
        <v>2110.6</v>
      </c>
      <c r="H17" s="137"/>
    </row>
    <row r="18" spans="1:8" ht="15.75">
      <c r="A18" s="197" t="s">
        <v>474</v>
      </c>
      <c r="B18" s="42">
        <v>650</v>
      </c>
      <c r="C18" s="15" t="s">
        <v>545</v>
      </c>
      <c r="D18" s="15" t="s">
        <v>546</v>
      </c>
      <c r="E18" s="15" t="s">
        <v>304</v>
      </c>
      <c r="F18" s="15" t="s">
        <v>470</v>
      </c>
      <c r="G18" s="137">
        <f>G19</f>
        <v>2110.6</v>
      </c>
      <c r="H18" s="137"/>
    </row>
    <row r="19" spans="1:8" ht="16.5" customHeight="1">
      <c r="A19" s="7" t="s">
        <v>194</v>
      </c>
      <c r="B19" s="44">
        <v>650</v>
      </c>
      <c r="C19" s="10" t="s">
        <v>545</v>
      </c>
      <c r="D19" s="10" t="s">
        <v>546</v>
      </c>
      <c r="E19" s="10" t="s">
        <v>304</v>
      </c>
      <c r="F19" s="10" t="s">
        <v>193</v>
      </c>
      <c r="G19" s="138">
        <f>'прилож.2'!D15</f>
        <v>2110.6</v>
      </c>
      <c r="H19" s="138">
        <v>0</v>
      </c>
    </row>
    <row r="20" spans="1:10" ht="48.75" customHeight="1">
      <c r="A20" s="30" t="s">
        <v>510</v>
      </c>
      <c r="B20" s="42">
        <v>650</v>
      </c>
      <c r="C20" s="36" t="s">
        <v>545</v>
      </c>
      <c r="D20" s="36" t="s">
        <v>547</v>
      </c>
      <c r="E20" s="36"/>
      <c r="F20" s="36"/>
      <c r="G20" s="136">
        <f>G21</f>
        <v>11145.5</v>
      </c>
      <c r="H20" s="136">
        <f>H22</f>
        <v>0</v>
      </c>
      <c r="J20" s="252"/>
    </row>
    <row r="21" spans="1:8" ht="19.5" customHeight="1">
      <c r="A21" s="30" t="s">
        <v>375</v>
      </c>
      <c r="B21" s="42">
        <v>650</v>
      </c>
      <c r="C21" s="36" t="s">
        <v>545</v>
      </c>
      <c r="D21" s="36" t="s">
        <v>547</v>
      </c>
      <c r="E21" s="36" t="s">
        <v>308</v>
      </c>
      <c r="F21" s="36"/>
      <c r="G21" s="136">
        <f>G22</f>
        <v>11145.5</v>
      </c>
      <c r="H21" s="136"/>
    </row>
    <row r="22" spans="1:8" ht="46.5" customHeight="1" hidden="1">
      <c r="A22" s="14" t="s">
        <v>507</v>
      </c>
      <c r="B22" s="42">
        <v>650</v>
      </c>
      <c r="C22" s="15" t="s">
        <v>545</v>
      </c>
      <c r="D22" s="15" t="s">
        <v>547</v>
      </c>
      <c r="E22" s="15" t="s">
        <v>305</v>
      </c>
      <c r="F22" s="15"/>
      <c r="G22" s="137">
        <f>G23</f>
        <v>11145.5</v>
      </c>
      <c r="H22" s="137">
        <f>H23</f>
        <v>0</v>
      </c>
    </row>
    <row r="23" spans="1:8" ht="15.75">
      <c r="A23" s="14" t="s">
        <v>511</v>
      </c>
      <c r="B23" s="42">
        <v>650</v>
      </c>
      <c r="C23" s="15" t="s">
        <v>545</v>
      </c>
      <c r="D23" s="15" t="s">
        <v>547</v>
      </c>
      <c r="E23" s="15" t="s">
        <v>305</v>
      </c>
      <c r="F23" s="15"/>
      <c r="G23" s="137">
        <f>G26+G27+G32</f>
        <v>11145.5</v>
      </c>
      <c r="H23" s="137">
        <f>SUM(H26:H27)</f>
        <v>0</v>
      </c>
    </row>
    <row r="24" spans="1:8" ht="49.5" customHeight="1" thickBot="1">
      <c r="A24" s="195" t="s">
        <v>473</v>
      </c>
      <c r="B24" s="42">
        <v>650</v>
      </c>
      <c r="C24" s="15" t="s">
        <v>545</v>
      </c>
      <c r="D24" s="15" t="s">
        <v>547</v>
      </c>
      <c r="E24" s="15" t="s">
        <v>305</v>
      </c>
      <c r="F24" s="15" t="s">
        <v>471</v>
      </c>
      <c r="G24" s="137">
        <f>G25</f>
        <v>11009.1</v>
      </c>
      <c r="H24" s="137"/>
    </row>
    <row r="25" spans="1:8" ht="16.5" thickBot="1">
      <c r="A25" s="195" t="s">
        <v>474</v>
      </c>
      <c r="B25" s="42">
        <v>650</v>
      </c>
      <c r="C25" s="15" t="s">
        <v>545</v>
      </c>
      <c r="D25" s="15" t="s">
        <v>547</v>
      </c>
      <c r="E25" s="15" t="s">
        <v>305</v>
      </c>
      <c r="F25" s="15" t="s">
        <v>470</v>
      </c>
      <c r="G25" s="137">
        <f>G26+G27</f>
        <v>11009.1</v>
      </c>
      <c r="H25" s="137"/>
    </row>
    <row r="26" spans="1:8" ht="15" customHeight="1">
      <c r="A26" s="7" t="s">
        <v>194</v>
      </c>
      <c r="B26" s="44">
        <v>650</v>
      </c>
      <c r="C26" s="10" t="s">
        <v>545</v>
      </c>
      <c r="D26" s="10" t="s">
        <v>547</v>
      </c>
      <c r="E26" s="10" t="s">
        <v>305</v>
      </c>
      <c r="F26" s="10" t="s">
        <v>193</v>
      </c>
      <c r="G26" s="138">
        <f>'прилож. 3'!F28</f>
        <v>10830.1</v>
      </c>
      <c r="H26" s="138">
        <v>0</v>
      </c>
    </row>
    <row r="27" spans="1:8" ht="15.75" customHeight="1">
      <c r="A27" s="12" t="s">
        <v>195</v>
      </c>
      <c r="B27" s="44">
        <v>650</v>
      </c>
      <c r="C27" s="10" t="s">
        <v>545</v>
      </c>
      <c r="D27" s="10" t="s">
        <v>547</v>
      </c>
      <c r="E27" s="10" t="s">
        <v>305</v>
      </c>
      <c r="F27" s="10" t="s">
        <v>196</v>
      </c>
      <c r="G27" s="138">
        <f>'прилож. 3'!F29</f>
        <v>179</v>
      </c>
      <c r="H27" s="138">
        <v>0</v>
      </c>
    </row>
    <row r="28" spans="1:8" ht="30" customHeight="1" hidden="1">
      <c r="A28" s="46" t="s">
        <v>243</v>
      </c>
      <c r="B28" s="44">
        <v>650</v>
      </c>
      <c r="C28" s="36" t="s">
        <v>545</v>
      </c>
      <c r="D28" s="36" t="s">
        <v>547</v>
      </c>
      <c r="E28" s="36"/>
      <c r="F28" s="36"/>
      <c r="G28" s="136">
        <f>G29</f>
        <v>136.4</v>
      </c>
      <c r="H28" s="136"/>
    </row>
    <row r="29" spans="1:8" ht="18.75" customHeight="1">
      <c r="A29" s="37" t="s">
        <v>244</v>
      </c>
      <c r="B29" s="42">
        <v>650</v>
      </c>
      <c r="C29" s="15" t="s">
        <v>545</v>
      </c>
      <c r="D29" s="15" t="s">
        <v>547</v>
      </c>
      <c r="E29" s="15" t="s">
        <v>305</v>
      </c>
      <c r="F29" s="15"/>
      <c r="G29" s="137">
        <f>G30</f>
        <v>136.4</v>
      </c>
      <c r="H29" s="137"/>
    </row>
    <row r="30" spans="1:8" ht="63.75" customHeight="1" hidden="1">
      <c r="A30" s="37" t="s">
        <v>245</v>
      </c>
      <c r="B30" s="42">
        <v>650</v>
      </c>
      <c r="C30" s="15" t="s">
        <v>545</v>
      </c>
      <c r="D30" s="15" t="s">
        <v>547</v>
      </c>
      <c r="E30" s="15" t="s">
        <v>305</v>
      </c>
      <c r="F30" s="15"/>
      <c r="G30" s="137">
        <f>G31</f>
        <v>136.4</v>
      </c>
      <c r="H30" s="137"/>
    </row>
    <row r="31" spans="1:8" ht="15.75">
      <c r="A31" s="197" t="s">
        <v>244</v>
      </c>
      <c r="B31" s="42">
        <v>650</v>
      </c>
      <c r="C31" s="15" t="s">
        <v>545</v>
      </c>
      <c r="D31" s="15" t="s">
        <v>547</v>
      </c>
      <c r="E31" s="15" t="s">
        <v>305</v>
      </c>
      <c r="F31" s="15" t="s">
        <v>472</v>
      </c>
      <c r="G31" s="137">
        <f>G32</f>
        <v>136.4</v>
      </c>
      <c r="H31" s="137"/>
    </row>
    <row r="32" spans="1:8" ht="18" customHeight="1">
      <c r="A32" s="12" t="s">
        <v>498</v>
      </c>
      <c r="B32" s="44">
        <v>650</v>
      </c>
      <c r="C32" s="10" t="s">
        <v>545</v>
      </c>
      <c r="D32" s="10" t="s">
        <v>547</v>
      </c>
      <c r="E32" s="10" t="s">
        <v>305</v>
      </c>
      <c r="F32" s="10" t="s">
        <v>246</v>
      </c>
      <c r="G32" s="138">
        <v>136.4</v>
      </c>
      <c r="H32" s="138"/>
    </row>
    <row r="33" spans="1:8" ht="15.75">
      <c r="A33" s="30" t="s">
        <v>276</v>
      </c>
      <c r="B33" s="42">
        <v>650</v>
      </c>
      <c r="C33" s="36" t="s">
        <v>545</v>
      </c>
      <c r="D33" s="36" t="s">
        <v>549</v>
      </c>
      <c r="E33" s="36"/>
      <c r="F33" s="36"/>
      <c r="G33" s="136">
        <f>G34</f>
        <v>100</v>
      </c>
      <c r="H33" s="136">
        <f>H34</f>
        <v>0</v>
      </c>
    </row>
    <row r="34" spans="1:8" ht="15.75">
      <c r="A34" s="14" t="s">
        <v>375</v>
      </c>
      <c r="B34" s="42">
        <v>650</v>
      </c>
      <c r="C34" s="15" t="s">
        <v>545</v>
      </c>
      <c r="D34" s="15" t="s">
        <v>549</v>
      </c>
      <c r="E34" s="15" t="s">
        <v>308</v>
      </c>
      <c r="F34" s="15"/>
      <c r="G34" s="137">
        <f>G35</f>
        <v>100</v>
      </c>
      <c r="H34" s="137">
        <f>H35</f>
        <v>0</v>
      </c>
    </row>
    <row r="35" spans="1:8" ht="16.5" thickBot="1">
      <c r="A35" s="14" t="s">
        <v>276</v>
      </c>
      <c r="B35" s="42">
        <v>650</v>
      </c>
      <c r="C35" s="15" t="s">
        <v>545</v>
      </c>
      <c r="D35" s="15" t="s">
        <v>549</v>
      </c>
      <c r="E35" s="15" t="s">
        <v>346</v>
      </c>
      <c r="F35" s="15"/>
      <c r="G35" s="137">
        <f>G38</f>
        <v>100</v>
      </c>
      <c r="H35" s="137">
        <f>H38</f>
        <v>0</v>
      </c>
    </row>
    <row r="36" spans="1:8" ht="16.5" thickBot="1">
      <c r="A36" s="205" t="s">
        <v>477</v>
      </c>
      <c r="B36" s="42">
        <v>650</v>
      </c>
      <c r="C36" s="15" t="s">
        <v>545</v>
      </c>
      <c r="D36" s="15" t="s">
        <v>549</v>
      </c>
      <c r="E36" s="15" t="s">
        <v>346</v>
      </c>
      <c r="F36" s="15" t="s">
        <v>475</v>
      </c>
      <c r="G36" s="137">
        <f>G37</f>
        <v>100</v>
      </c>
      <c r="H36" s="137"/>
    </row>
    <row r="37" spans="1:8" ht="32.25" thickBot="1">
      <c r="A37" s="195" t="s">
        <v>478</v>
      </c>
      <c r="B37" s="42">
        <v>650</v>
      </c>
      <c r="C37" s="15" t="s">
        <v>545</v>
      </c>
      <c r="D37" s="15" t="s">
        <v>549</v>
      </c>
      <c r="E37" s="15" t="s">
        <v>346</v>
      </c>
      <c r="F37" s="15" t="s">
        <v>476</v>
      </c>
      <c r="G37" s="137">
        <f>G38</f>
        <v>100</v>
      </c>
      <c r="H37" s="137"/>
    </row>
    <row r="38" spans="1:8" ht="15.75">
      <c r="A38" s="7" t="s">
        <v>208</v>
      </c>
      <c r="B38" s="44">
        <v>650</v>
      </c>
      <c r="C38" s="10" t="s">
        <v>545</v>
      </c>
      <c r="D38" s="10" t="s">
        <v>549</v>
      </c>
      <c r="E38" s="175" t="s">
        <v>346</v>
      </c>
      <c r="F38" s="10" t="s">
        <v>197</v>
      </c>
      <c r="G38" s="138">
        <v>100</v>
      </c>
      <c r="H38" s="138">
        <v>0</v>
      </c>
    </row>
    <row r="39" spans="1:8" ht="15.75">
      <c r="A39" s="30" t="s">
        <v>512</v>
      </c>
      <c r="B39" s="42">
        <v>650</v>
      </c>
      <c r="C39" s="36" t="s">
        <v>545</v>
      </c>
      <c r="D39" s="36" t="s">
        <v>576</v>
      </c>
      <c r="E39" s="36"/>
      <c r="F39" s="36"/>
      <c r="G39" s="136">
        <f>G40</f>
        <v>100</v>
      </c>
      <c r="H39" s="136">
        <f>H40</f>
        <v>0</v>
      </c>
    </row>
    <row r="40" spans="1:8" ht="15.75">
      <c r="A40" s="14" t="s">
        <v>375</v>
      </c>
      <c r="B40" s="42">
        <v>650</v>
      </c>
      <c r="C40" s="15" t="s">
        <v>545</v>
      </c>
      <c r="D40" s="15" t="s">
        <v>576</v>
      </c>
      <c r="E40" s="15" t="s">
        <v>308</v>
      </c>
      <c r="F40" s="15"/>
      <c r="G40" s="137">
        <f>G41</f>
        <v>100</v>
      </c>
      <c r="H40" s="137">
        <f>H41</f>
        <v>0</v>
      </c>
    </row>
    <row r="41" spans="1:8" ht="15.75">
      <c r="A41" s="14" t="s">
        <v>513</v>
      </c>
      <c r="B41" s="42">
        <v>650</v>
      </c>
      <c r="C41" s="15" t="s">
        <v>545</v>
      </c>
      <c r="D41" s="15" t="s">
        <v>576</v>
      </c>
      <c r="E41" s="15" t="s">
        <v>306</v>
      </c>
      <c r="F41" s="15"/>
      <c r="G41" s="137">
        <f>G43</f>
        <v>100</v>
      </c>
      <c r="H41" s="137">
        <f>H43</f>
        <v>0</v>
      </c>
    </row>
    <row r="42" spans="1:8" ht="15.75">
      <c r="A42" s="197" t="s">
        <v>480</v>
      </c>
      <c r="B42" s="42">
        <v>650</v>
      </c>
      <c r="C42" s="15" t="s">
        <v>545</v>
      </c>
      <c r="D42" s="15" t="s">
        <v>576</v>
      </c>
      <c r="E42" s="15" t="s">
        <v>306</v>
      </c>
      <c r="F42" s="15" t="s">
        <v>479</v>
      </c>
      <c r="G42" s="137">
        <f>G43</f>
        <v>100</v>
      </c>
      <c r="H42" s="137"/>
    </row>
    <row r="43" spans="1:8" ht="15.75">
      <c r="A43" s="7" t="s">
        <v>200</v>
      </c>
      <c r="B43" s="44">
        <v>650</v>
      </c>
      <c r="C43" s="10" t="s">
        <v>545</v>
      </c>
      <c r="D43" s="10" t="s">
        <v>576</v>
      </c>
      <c r="E43" s="10" t="s">
        <v>306</v>
      </c>
      <c r="F43" s="10" t="s">
        <v>201</v>
      </c>
      <c r="G43" s="138">
        <f>'прилож.2'!D35</f>
        <v>100</v>
      </c>
      <c r="H43" s="138">
        <v>0</v>
      </c>
    </row>
    <row r="44" spans="1:8" ht="15.75">
      <c r="A44" s="30" t="s">
        <v>515</v>
      </c>
      <c r="B44" s="42">
        <v>650</v>
      </c>
      <c r="C44" s="36" t="s">
        <v>545</v>
      </c>
      <c r="D44" s="36" t="s">
        <v>8</v>
      </c>
      <c r="E44" s="36"/>
      <c r="F44" s="36"/>
      <c r="G44" s="136">
        <f>G45</f>
        <v>2431.2</v>
      </c>
      <c r="H44" s="136">
        <f>H46</f>
        <v>0</v>
      </c>
    </row>
    <row r="45" spans="1:8" ht="15.75">
      <c r="A45" s="30" t="s">
        <v>375</v>
      </c>
      <c r="B45" s="42">
        <v>650</v>
      </c>
      <c r="C45" s="36" t="s">
        <v>545</v>
      </c>
      <c r="D45" s="36" t="s">
        <v>8</v>
      </c>
      <c r="E45" s="36" t="s">
        <v>308</v>
      </c>
      <c r="F45" s="36"/>
      <c r="G45" s="136">
        <f>G46+G56</f>
        <v>2431.2</v>
      </c>
      <c r="H45" s="136">
        <f>H47</f>
        <v>0</v>
      </c>
    </row>
    <row r="46" spans="1:10" ht="33" customHeight="1">
      <c r="A46" s="14" t="s">
        <v>0</v>
      </c>
      <c r="B46" s="42">
        <v>650</v>
      </c>
      <c r="C46" s="15" t="s">
        <v>545</v>
      </c>
      <c r="D46" s="15" t="s">
        <v>8</v>
      </c>
      <c r="E46" s="15" t="s">
        <v>307</v>
      </c>
      <c r="F46" s="36"/>
      <c r="G46" s="137">
        <f>G47+G50+G53</f>
        <v>2414.2</v>
      </c>
      <c r="H46" s="137">
        <f>H47</f>
        <v>0</v>
      </c>
      <c r="J46" s="252"/>
    </row>
    <row r="47" spans="1:10" ht="50.25" customHeight="1" thickBot="1">
      <c r="A47" s="195" t="s">
        <v>473</v>
      </c>
      <c r="B47" s="42">
        <v>650</v>
      </c>
      <c r="C47" s="15" t="s">
        <v>545</v>
      </c>
      <c r="D47" s="15" t="s">
        <v>8</v>
      </c>
      <c r="E47" s="15" t="s">
        <v>307</v>
      </c>
      <c r="F47" s="36" t="s">
        <v>471</v>
      </c>
      <c r="G47" s="137">
        <f>G48</f>
        <v>100</v>
      </c>
      <c r="H47" s="137">
        <f>H48</f>
        <v>0</v>
      </c>
      <c r="J47" s="252"/>
    </row>
    <row r="48" spans="1:8" ht="16.5" thickBot="1">
      <c r="A48" s="195" t="s">
        <v>474</v>
      </c>
      <c r="B48" s="42">
        <v>650</v>
      </c>
      <c r="C48" s="15" t="s">
        <v>545</v>
      </c>
      <c r="D48" s="15" t="s">
        <v>8</v>
      </c>
      <c r="E48" s="15" t="s">
        <v>307</v>
      </c>
      <c r="F48" s="36" t="s">
        <v>470</v>
      </c>
      <c r="G48" s="137">
        <f>G49</f>
        <v>100</v>
      </c>
      <c r="H48" s="137">
        <f>SUM(H49:H55)</f>
        <v>0</v>
      </c>
    </row>
    <row r="49" spans="1:8" ht="14.25" customHeight="1" thickBot="1">
      <c r="A49" s="12" t="s">
        <v>195</v>
      </c>
      <c r="B49" s="44">
        <v>650</v>
      </c>
      <c r="C49" s="10" t="s">
        <v>545</v>
      </c>
      <c r="D49" s="10" t="s">
        <v>8</v>
      </c>
      <c r="E49" s="10" t="s">
        <v>307</v>
      </c>
      <c r="F49" s="10" t="s">
        <v>196</v>
      </c>
      <c r="G49" s="138">
        <f>'прилож. 3'!F54</f>
        <v>100</v>
      </c>
      <c r="H49" s="139">
        <v>0</v>
      </c>
    </row>
    <row r="50" spans="1:8" ht="16.5" thickBot="1">
      <c r="A50" s="205" t="s">
        <v>477</v>
      </c>
      <c r="B50" s="42">
        <v>650</v>
      </c>
      <c r="C50" s="15" t="s">
        <v>545</v>
      </c>
      <c r="D50" s="15" t="s">
        <v>8</v>
      </c>
      <c r="E50" s="15" t="s">
        <v>307</v>
      </c>
      <c r="F50" s="15" t="s">
        <v>475</v>
      </c>
      <c r="G50" s="137">
        <f>G51</f>
        <v>2204</v>
      </c>
      <c r="H50" s="136"/>
    </row>
    <row r="51" spans="1:8" ht="32.25" thickBot="1">
      <c r="A51" s="195" t="s">
        <v>478</v>
      </c>
      <c r="B51" s="42">
        <v>650</v>
      </c>
      <c r="C51" s="15" t="s">
        <v>545</v>
      </c>
      <c r="D51" s="15" t="s">
        <v>8</v>
      </c>
      <c r="E51" s="15" t="s">
        <v>307</v>
      </c>
      <c r="F51" s="15" t="s">
        <v>476</v>
      </c>
      <c r="G51" s="137">
        <f>G52</f>
        <v>2204</v>
      </c>
      <c r="H51" s="136"/>
    </row>
    <row r="52" spans="1:8" ht="14.25" customHeight="1">
      <c r="A52" s="12" t="s">
        <v>208</v>
      </c>
      <c r="B52" s="44">
        <v>650</v>
      </c>
      <c r="C52" s="10" t="s">
        <v>545</v>
      </c>
      <c r="D52" s="10" t="s">
        <v>8</v>
      </c>
      <c r="E52" s="10" t="s">
        <v>307</v>
      </c>
      <c r="F52" s="10" t="s">
        <v>197</v>
      </c>
      <c r="G52" s="138">
        <f>'прилож. 3'!F57</f>
        <v>2204</v>
      </c>
      <c r="H52" s="138">
        <v>0</v>
      </c>
    </row>
    <row r="53" spans="1:8" ht="16.5" thickBot="1">
      <c r="A53" s="220" t="s">
        <v>480</v>
      </c>
      <c r="B53" s="42">
        <v>650</v>
      </c>
      <c r="C53" s="15" t="s">
        <v>545</v>
      </c>
      <c r="D53" s="15" t="s">
        <v>8</v>
      </c>
      <c r="E53" s="15" t="s">
        <v>307</v>
      </c>
      <c r="F53" s="15" t="s">
        <v>479</v>
      </c>
      <c r="G53" s="137">
        <f>'прилож. 3'!F58</f>
        <v>110.19999999999999</v>
      </c>
      <c r="H53" s="137"/>
    </row>
    <row r="54" spans="1:8" ht="16.5" hidden="1" thickBot="1">
      <c r="A54" s="220" t="s">
        <v>482</v>
      </c>
      <c r="B54" s="42">
        <v>650</v>
      </c>
      <c r="C54" s="15" t="s">
        <v>545</v>
      </c>
      <c r="D54" s="15" t="s">
        <v>8</v>
      </c>
      <c r="E54" s="15" t="s">
        <v>307</v>
      </c>
      <c r="F54" s="15" t="s">
        <v>481</v>
      </c>
      <c r="G54" s="137">
        <f>G55</f>
        <v>110.19999999999999</v>
      </c>
      <c r="H54" s="137"/>
    </row>
    <row r="55" spans="1:8" ht="15" customHeight="1" hidden="1">
      <c r="A55" s="12" t="s">
        <v>199</v>
      </c>
      <c r="B55" s="44">
        <v>650</v>
      </c>
      <c r="C55" s="10" t="s">
        <v>545</v>
      </c>
      <c r="D55" s="10" t="s">
        <v>8</v>
      </c>
      <c r="E55" s="10" t="s">
        <v>307</v>
      </c>
      <c r="F55" s="10" t="s">
        <v>198</v>
      </c>
      <c r="G55" s="138">
        <f>'прилож. 3'!F60</f>
        <v>110.19999999999999</v>
      </c>
      <c r="H55" s="138">
        <v>0</v>
      </c>
    </row>
    <row r="56" spans="1:8" ht="14.25" customHeight="1" hidden="1">
      <c r="A56" s="12" t="s">
        <v>244</v>
      </c>
      <c r="B56" s="44">
        <v>650</v>
      </c>
      <c r="C56" s="10" t="s">
        <v>545</v>
      </c>
      <c r="D56" s="10" t="s">
        <v>8</v>
      </c>
      <c r="E56" s="10" t="s">
        <v>305</v>
      </c>
      <c r="F56" s="10"/>
      <c r="G56" s="138">
        <f>G58</f>
        <v>17</v>
      </c>
      <c r="H56" s="138">
        <v>0</v>
      </c>
    </row>
    <row r="57" spans="1:8" ht="15.75" hidden="1">
      <c r="A57" s="197" t="s">
        <v>244</v>
      </c>
      <c r="B57" s="44">
        <v>650</v>
      </c>
      <c r="C57" s="10" t="s">
        <v>545</v>
      </c>
      <c r="D57" s="10" t="s">
        <v>8</v>
      </c>
      <c r="E57" s="10" t="s">
        <v>305</v>
      </c>
      <c r="F57" s="10" t="s">
        <v>472</v>
      </c>
      <c r="G57" s="138">
        <f>G58</f>
        <v>17</v>
      </c>
      <c r="H57" s="138"/>
    </row>
    <row r="58" spans="1:8" ht="15" customHeight="1" hidden="1">
      <c r="A58" s="12" t="s">
        <v>244</v>
      </c>
      <c r="B58" s="44">
        <v>650</v>
      </c>
      <c r="C58" s="10" t="s">
        <v>545</v>
      </c>
      <c r="D58" s="10" t="s">
        <v>8</v>
      </c>
      <c r="E58" s="10" t="s">
        <v>305</v>
      </c>
      <c r="F58" s="10" t="s">
        <v>246</v>
      </c>
      <c r="G58" s="138">
        <f>'прилож. 3'!F63</f>
        <v>17</v>
      </c>
      <c r="H58" s="138">
        <v>0</v>
      </c>
    </row>
    <row r="59" spans="1:8" ht="15.75">
      <c r="A59" s="120" t="s">
        <v>518</v>
      </c>
      <c r="B59" s="221">
        <v>650</v>
      </c>
      <c r="C59" s="39" t="s">
        <v>546</v>
      </c>
      <c r="D59" s="39"/>
      <c r="E59" s="39"/>
      <c r="F59" s="39"/>
      <c r="G59" s="135">
        <f aca="true" t="shared" si="0" ref="G59:H62">G60</f>
        <v>720</v>
      </c>
      <c r="H59" s="135">
        <f t="shared" si="0"/>
        <v>720</v>
      </c>
    </row>
    <row r="60" spans="1:8" ht="15.75">
      <c r="A60" s="30" t="s">
        <v>519</v>
      </c>
      <c r="B60" s="42">
        <v>650</v>
      </c>
      <c r="C60" s="36" t="s">
        <v>546</v>
      </c>
      <c r="D60" s="36" t="s">
        <v>550</v>
      </c>
      <c r="E60" s="36"/>
      <c r="F60" s="36"/>
      <c r="G60" s="136">
        <f>G61</f>
        <v>720</v>
      </c>
      <c r="H60" s="136">
        <f>H62</f>
        <v>720</v>
      </c>
    </row>
    <row r="61" spans="1:8" ht="15.75">
      <c r="A61" s="30" t="s">
        <v>375</v>
      </c>
      <c r="B61" s="42">
        <v>650</v>
      </c>
      <c r="C61" s="36" t="s">
        <v>546</v>
      </c>
      <c r="D61" s="36" t="s">
        <v>550</v>
      </c>
      <c r="E61" s="36" t="s">
        <v>308</v>
      </c>
      <c r="F61" s="36"/>
      <c r="G61" s="136">
        <f>G62</f>
        <v>720</v>
      </c>
      <c r="H61" s="136">
        <f>H63</f>
        <v>720</v>
      </c>
    </row>
    <row r="62" spans="1:8" ht="14.25" customHeight="1" hidden="1">
      <c r="A62" s="14" t="s">
        <v>516</v>
      </c>
      <c r="B62" s="42">
        <v>650</v>
      </c>
      <c r="C62" s="15" t="s">
        <v>546</v>
      </c>
      <c r="D62" s="15" t="s">
        <v>550</v>
      </c>
      <c r="E62" s="15" t="s">
        <v>310</v>
      </c>
      <c r="F62" s="15"/>
      <c r="G62" s="137">
        <f t="shared" si="0"/>
        <v>720</v>
      </c>
      <c r="H62" s="137">
        <f t="shared" si="0"/>
        <v>720</v>
      </c>
    </row>
    <row r="63" spans="1:8" ht="32.25" customHeight="1">
      <c r="A63" s="14" t="s">
        <v>520</v>
      </c>
      <c r="B63" s="42">
        <v>650</v>
      </c>
      <c r="C63" s="15" t="s">
        <v>546</v>
      </c>
      <c r="D63" s="15" t="s">
        <v>550</v>
      </c>
      <c r="E63" s="15" t="s">
        <v>310</v>
      </c>
      <c r="F63" s="15"/>
      <c r="G63" s="137">
        <f>G66+G67+G70</f>
        <v>720</v>
      </c>
      <c r="H63" s="137">
        <f>H66+H67+H70</f>
        <v>720</v>
      </c>
    </row>
    <row r="64" spans="1:8" ht="49.5" customHeight="1" thickBot="1">
      <c r="A64" s="195" t="s">
        <v>473</v>
      </c>
      <c r="B64" s="42">
        <v>650</v>
      </c>
      <c r="C64" s="15" t="s">
        <v>546</v>
      </c>
      <c r="D64" s="15" t="s">
        <v>550</v>
      </c>
      <c r="E64" s="15" t="s">
        <v>310</v>
      </c>
      <c r="F64" s="15" t="s">
        <v>471</v>
      </c>
      <c r="G64" s="137">
        <f>G65</f>
        <v>475</v>
      </c>
      <c r="H64" s="137">
        <f aca="true" t="shared" si="1" ref="H64:H70">G64</f>
        <v>475</v>
      </c>
    </row>
    <row r="65" spans="1:8" ht="16.5" thickBot="1">
      <c r="A65" s="195" t="s">
        <v>474</v>
      </c>
      <c r="B65" s="42">
        <v>650</v>
      </c>
      <c r="C65" s="15" t="s">
        <v>546</v>
      </c>
      <c r="D65" s="15" t="s">
        <v>550</v>
      </c>
      <c r="E65" s="15" t="s">
        <v>310</v>
      </c>
      <c r="F65" s="15" t="s">
        <v>470</v>
      </c>
      <c r="G65" s="137">
        <f>G66+G67</f>
        <v>475</v>
      </c>
      <c r="H65" s="137">
        <f t="shared" si="1"/>
        <v>475</v>
      </c>
    </row>
    <row r="66" spans="1:8" ht="15.75" customHeight="1">
      <c r="A66" s="7" t="s">
        <v>194</v>
      </c>
      <c r="B66" s="44">
        <v>650</v>
      </c>
      <c r="C66" s="10" t="s">
        <v>546</v>
      </c>
      <c r="D66" s="10" t="s">
        <v>550</v>
      </c>
      <c r="E66" s="10" t="s">
        <v>310</v>
      </c>
      <c r="F66" s="10" t="s">
        <v>193</v>
      </c>
      <c r="G66" s="138">
        <f>'прилож. 3'!F71</f>
        <v>452</v>
      </c>
      <c r="H66" s="138">
        <f t="shared" si="1"/>
        <v>452</v>
      </c>
    </row>
    <row r="67" spans="1:8" ht="17.25" customHeight="1" thickBot="1">
      <c r="A67" s="12" t="s">
        <v>195</v>
      </c>
      <c r="B67" s="44">
        <v>650</v>
      </c>
      <c r="C67" s="10" t="s">
        <v>546</v>
      </c>
      <c r="D67" s="10" t="s">
        <v>550</v>
      </c>
      <c r="E67" s="10" t="s">
        <v>310</v>
      </c>
      <c r="F67" s="10" t="s">
        <v>196</v>
      </c>
      <c r="G67" s="138">
        <f>'прилож. 3'!F72</f>
        <v>23</v>
      </c>
      <c r="H67" s="138">
        <f t="shared" si="1"/>
        <v>23</v>
      </c>
    </row>
    <row r="68" spans="1:8" ht="16.5" thickBot="1">
      <c r="A68" s="205" t="s">
        <v>477</v>
      </c>
      <c r="B68" s="42">
        <v>650</v>
      </c>
      <c r="C68" s="15" t="s">
        <v>546</v>
      </c>
      <c r="D68" s="15" t="s">
        <v>550</v>
      </c>
      <c r="E68" s="15" t="s">
        <v>310</v>
      </c>
      <c r="F68" s="15" t="s">
        <v>475</v>
      </c>
      <c r="G68" s="137">
        <f>G69</f>
        <v>245</v>
      </c>
      <c r="H68" s="137">
        <f t="shared" si="1"/>
        <v>245</v>
      </c>
    </row>
    <row r="69" spans="1:8" ht="32.25" thickBot="1">
      <c r="A69" s="195" t="s">
        <v>478</v>
      </c>
      <c r="B69" s="42">
        <v>650</v>
      </c>
      <c r="C69" s="15" t="s">
        <v>546</v>
      </c>
      <c r="D69" s="15" t="s">
        <v>550</v>
      </c>
      <c r="E69" s="15" t="s">
        <v>310</v>
      </c>
      <c r="F69" s="15" t="s">
        <v>476</v>
      </c>
      <c r="G69" s="137">
        <f>G70</f>
        <v>245</v>
      </c>
      <c r="H69" s="137">
        <f t="shared" si="1"/>
        <v>245</v>
      </c>
    </row>
    <row r="70" spans="1:8" ht="15.75" customHeight="1">
      <c r="A70" s="12" t="s">
        <v>208</v>
      </c>
      <c r="B70" s="44">
        <v>650</v>
      </c>
      <c r="C70" s="10" t="s">
        <v>546</v>
      </c>
      <c r="D70" s="10" t="s">
        <v>550</v>
      </c>
      <c r="E70" s="10" t="s">
        <v>310</v>
      </c>
      <c r="F70" s="10" t="s">
        <v>197</v>
      </c>
      <c r="G70" s="138">
        <f>'прилож. 3'!F75</f>
        <v>245</v>
      </c>
      <c r="H70" s="138">
        <f t="shared" si="1"/>
        <v>245</v>
      </c>
    </row>
    <row r="71" spans="1:8" ht="20.25" customHeight="1">
      <c r="A71" s="31" t="s">
        <v>18</v>
      </c>
      <c r="B71" s="221">
        <v>650</v>
      </c>
      <c r="C71" s="39" t="s">
        <v>550</v>
      </c>
      <c r="D71" s="39"/>
      <c r="E71" s="39"/>
      <c r="F71" s="39"/>
      <c r="G71" s="135">
        <f>G72+G94+G88</f>
        <v>151.7</v>
      </c>
      <c r="H71" s="135">
        <f>H72</f>
        <v>121.2</v>
      </c>
    </row>
    <row r="72" spans="1:8" ht="18" customHeight="1">
      <c r="A72" s="33" t="s">
        <v>236</v>
      </c>
      <c r="B72" s="42">
        <v>650</v>
      </c>
      <c r="C72" s="36" t="s">
        <v>550</v>
      </c>
      <c r="D72" s="36" t="s">
        <v>547</v>
      </c>
      <c r="E72" s="140"/>
      <c r="F72" s="140"/>
      <c r="G72" s="141">
        <f>G74</f>
        <v>84</v>
      </c>
      <c r="H72" s="141">
        <f>H74</f>
        <v>121.2</v>
      </c>
    </row>
    <row r="73" spans="1:8" ht="17.25" customHeight="1">
      <c r="A73" s="33" t="s">
        <v>375</v>
      </c>
      <c r="B73" s="42">
        <v>650</v>
      </c>
      <c r="C73" s="36" t="s">
        <v>550</v>
      </c>
      <c r="D73" s="36" t="s">
        <v>547</v>
      </c>
      <c r="E73" s="140" t="s">
        <v>308</v>
      </c>
      <c r="F73" s="140"/>
      <c r="G73" s="141">
        <f>G74</f>
        <v>84</v>
      </c>
      <c r="H73" s="141">
        <f>H75</f>
        <v>101.2</v>
      </c>
    </row>
    <row r="74" spans="1:8" ht="13.5" customHeight="1" hidden="1">
      <c r="A74" s="14" t="s">
        <v>215</v>
      </c>
      <c r="B74" s="42">
        <v>650</v>
      </c>
      <c r="C74" s="15" t="s">
        <v>550</v>
      </c>
      <c r="D74" s="15" t="s">
        <v>547</v>
      </c>
      <c r="E74" s="15" t="s">
        <v>311</v>
      </c>
      <c r="F74" s="15"/>
      <c r="G74" s="137">
        <f>G75+G83</f>
        <v>84</v>
      </c>
      <c r="H74" s="137">
        <f>H75+H83</f>
        <v>121.2</v>
      </c>
    </row>
    <row r="75" spans="1:8" ht="31.5">
      <c r="A75" s="14" t="s">
        <v>213</v>
      </c>
      <c r="B75" s="42">
        <v>650</v>
      </c>
      <c r="C75" s="15" t="s">
        <v>550</v>
      </c>
      <c r="D75" s="15" t="s">
        <v>547</v>
      </c>
      <c r="E75" s="15" t="s">
        <v>311</v>
      </c>
      <c r="F75" s="15"/>
      <c r="G75" s="137">
        <f>G76+G79</f>
        <v>65</v>
      </c>
      <c r="H75" s="137">
        <f>SUM(H78:H82)</f>
        <v>101.2</v>
      </c>
    </row>
    <row r="76" spans="1:8" ht="48.75" customHeight="1" thickBot="1">
      <c r="A76" s="195" t="s">
        <v>473</v>
      </c>
      <c r="B76" s="42">
        <v>650</v>
      </c>
      <c r="C76" s="15" t="s">
        <v>550</v>
      </c>
      <c r="D76" s="15" t="s">
        <v>547</v>
      </c>
      <c r="E76" s="15" t="s">
        <v>311</v>
      </c>
      <c r="F76" s="15" t="s">
        <v>471</v>
      </c>
      <c r="G76" s="137">
        <f>G77</f>
        <v>46.9</v>
      </c>
      <c r="H76" s="137">
        <f aca="true" t="shared" si="2" ref="H76:H82">G76</f>
        <v>46.9</v>
      </c>
    </row>
    <row r="77" spans="1:8" ht="16.5" thickBot="1">
      <c r="A77" s="195" t="s">
        <v>474</v>
      </c>
      <c r="B77" s="42">
        <v>650</v>
      </c>
      <c r="C77" s="15" t="s">
        <v>550</v>
      </c>
      <c r="D77" s="15" t="s">
        <v>547</v>
      </c>
      <c r="E77" s="15" t="s">
        <v>311</v>
      </c>
      <c r="F77" s="15" t="s">
        <v>470</v>
      </c>
      <c r="G77" s="137">
        <f>G78</f>
        <v>46.9</v>
      </c>
      <c r="H77" s="137">
        <f t="shared" si="2"/>
        <v>46.9</v>
      </c>
    </row>
    <row r="78" spans="1:8" ht="18" customHeight="1" thickBot="1">
      <c r="A78" s="7" t="s">
        <v>194</v>
      </c>
      <c r="B78" s="44">
        <v>650</v>
      </c>
      <c r="C78" s="10" t="s">
        <v>550</v>
      </c>
      <c r="D78" s="10" t="s">
        <v>547</v>
      </c>
      <c r="E78" s="10" t="s">
        <v>311</v>
      </c>
      <c r="F78" s="10" t="s">
        <v>193</v>
      </c>
      <c r="G78" s="138">
        <f>'прилож. 3'!F83</f>
        <v>46.9</v>
      </c>
      <c r="H78" s="138">
        <f t="shared" si="2"/>
        <v>46.9</v>
      </c>
    </row>
    <row r="79" spans="1:8" ht="16.5" thickBot="1">
      <c r="A79" s="205" t="s">
        <v>477</v>
      </c>
      <c r="B79" s="42">
        <v>650</v>
      </c>
      <c r="C79" s="15" t="s">
        <v>550</v>
      </c>
      <c r="D79" s="15" t="s">
        <v>547</v>
      </c>
      <c r="E79" s="15" t="s">
        <v>311</v>
      </c>
      <c r="F79" s="15" t="s">
        <v>475</v>
      </c>
      <c r="G79" s="137">
        <f>G80</f>
        <v>18.1</v>
      </c>
      <c r="H79" s="137">
        <f t="shared" si="2"/>
        <v>18.1</v>
      </c>
    </row>
    <row r="80" spans="1:8" ht="32.25" thickBot="1">
      <c r="A80" s="195" t="s">
        <v>478</v>
      </c>
      <c r="B80" s="42">
        <v>650</v>
      </c>
      <c r="C80" s="15" t="s">
        <v>550</v>
      </c>
      <c r="D80" s="15" t="s">
        <v>547</v>
      </c>
      <c r="E80" s="15" t="s">
        <v>311</v>
      </c>
      <c r="F80" s="15" t="s">
        <v>476</v>
      </c>
      <c r="G80" s="137">
        <f>G81+G82</f>
        <v>18.1</v>
      </c>
      <c r="H80" s="137">
        <f t="shared" si="2"/>
        <v>18.1</v>
      </c>
    </row>
    <row r="81" spans="1:8" ht="29.25" customHeight="1">
      <c r="A81" s="12" t="s">
        <v>203</v>
      </c>
      <c r="B81" s="44">
        <v>650</v>
      </c>
      <c r="C81" s="10" t="s">
        <v>550</v>
      </c>
      <c r="D81" s="10" t="s">
        <v>547</v>
      </c>
      <c r="E81" s="10" t="s">
        <v>311</v>
      </c>
      <c r="F81" s="10" t="s">
        <v>202</v>
      </c>
      <c r="G81" s="138">
        <f>'прилож. 3'!F86</f>
        <v>8.9</v>
      </c>
      <c r="H81" s="138">
        <f t="shared" si="2"/>
        <v>8.9</v>
      </c>
    </row>
    <row r="82" spans="1:8" ht="18.75" customHeight="1">
      <c r="A82" s="12" t="s">
        <v>208</v>
      </c>
      <c r="B82" s="44">
        <v>650</v>
      </c>
      <c r="C82" s="10" t="s">
        <v>550</v>
      </c>
      <c r="D82" s="10" t="s">
        <v>547</v>
      </c>
      <c r="E82" s="10" t="s">
        <v>311</v>
      </c>
      <c r="F82" s="10" t="s">
        <v>197</v>
      </c>
      <c r="G82" s="138">
        <f>'прилож. 3'!F87</f>
        <v>9.2</v>
      </c>
      <c r="H82" s="138">
        <f t="shared" si="2"/>
        <v>9.2</v>
      </c>
    </row>
    <row r="83" spans="1:8" ht="18" customHeight="1" thickBot="1">
      <c r="A83" s="14" t="s">
        <v>214</v>
      </c>
      <c r="B83" s="42">
        <v>650</v>
      </c>
      <c r="C83" s="15" t="s">
        <v>550</v>
      </c>
      <c r="D83" s="15" t="s">
        <v>547</v>
      </c>
      <c r="E83" s="15" t="s">
        <v>312</v>
      </c>
      <c r="F83" s="15"/>
      <c r="G83" s="137">
        <f>G84</f>
        <v>19</v>
      </c>
      <c r="H83" s="137">
        <f>H84</f>
        <v>20</v>
      </c>
    </row>
    <row r="84" spans="1:8" ht="16.5" thickBot="1">
      <c r="A84" s="205" t="s">
        <v>477</v>
      </c>
      <c r="B84" s="42">
        <v>650</v>
      </c>
      <c r="C84" s="15" t="s">
        <v>550</v>
      </c>
      <c r="D84" s="15" t="s">
        <v>547</v>
      </c>
      <c r="E84" s="15" t="s">
        <v>312</v>
      </c>
      <c r="F84" s="15" t="s">
        <v>475</v>
      </c>
      <c r="G84" s="137">
        <f>G85</f>
        <v>19</v>
      </c>
      <c r="H84" s="137">
        <f>H85</f>
        <v>20</v>
      </c>
    </row>
    <row r="85" spans="1:8" ht="32.25" thickBot="1">
      <c r="A85" s="195" t="s">
        <v>478</v>
      </c>
      <c r="B85" s="42">
        <v>650</v>
      </c>
      <c r="C85" s="15" t="s">
        <v>550</v>
      </c>
      <c r="D85" s="15" t="s">
        <v>547</v>
      </c>
      <c r="E85" s="15" t="s">
        <v>312</v>
      </c>
      <c r="F85" s="15" t="s">
        <v>476</v>
      </c>
      <c r="G85" s="137">
        <f>G86+G87</f>
        <v>19</v>
      </c>
      <c r="H85" s="137">
        <f>H86+H87</f>
        <v>20</v>
      </c>
    </row>
    <row r="86" spans="1:8" ht="27.75" customHeight="1">
      <c r="A86" s="12" t="s">
        <v>203</v>
      </c>
      <c r="B86" s="44">
        <v>650</v>
      </c>
      <c r="C86" s="10" t="s">
        <v>550</v>
      </c>
      <c r="D86" s="10" t="s">
        <v>547</v>
      </c>
      <c r="E86" s="10" t="s">
        <v>312</v>
      </c>
      <c r="F86" s="10" t="s">
        <v>202</v>
      </c>
      <c r="G86" s="138">
        <f>'прилож. 3'!F91</f>
        <v>0.4</v>
      </c>
      <c r="H86" s="138">
        <v>0.4</v>
      </c>
    </row>
    <row r="87" spans="1:8" ht="16.5" customHeight="1">
      <c r="A87" s="12" t="s">
        <v>208</v>
      </c>
      <c r="B87" s="44">
        <v>650</v>
      </c>
      <c r="C87" s="10" t="s">
        <v>550</v>
      </c>
      <c r="D87" s="10" t="s">
        <v>547</v>
      </c>
      <c r="E87" s="10" t="s">
        <v>312</v>
      </c>
      <c r="F87" s="10" t="s">
        <v>197</v>
      </c>
      <c r="G87" s="138">
        <f>'прилож. 3'!F92</f>
        <v>18.6</v>
      </c>
      <c r="H87" s="138">
        <v>19.6</v>
      </c>
    </row>
    <row r="88" spans="1:8" ht="30.75" customHeight="1">
      <c r="A88" s="30" t="s">
        <v>372</v>
      </c>
      <c r="B88" s="42">
        <v>650</v>
      </c>
      <c r="C88" s="36" t="s">
        <v>550</v>
      </c>
      <c r="D88" s="36" t="s">
        <v>19</v>
      </c>
      <c r="E88" s="36"/>
      <c r="F88" s="15"/>
      <c r="G88" s="137">
        <f>G89</f>
        <v>37.7</v>
      </c>
      <c r="H88" s="137">
        <f>H89</f>
        <v>0</v>
      </c>
    </row>
    <row r="89" spans="1:8" ht="18.75" customHeight="1" thickBot="1">
      <c r="A89" s="37" t="s">
        <v>375</v>
      </c>
      <c r="B89" s="42">
        <v>650</v>
      </c>
      <c r="C89" s="15" t="s">
        <v>550</v>
      </c>
      <c r="D89" s="15" t="s">
        <v>19</v>
      </c>
      <c r="E89" s="15" t="s">
        <v>308</v>
      </c>
      <c r="F89" s="10"/>
      <c r="G89" s="138">
        <f>G92</f>
        <v>37.7</v>
      </c>
      <c r="H89" s="138">
        <f>H92</f>
        <v>0</v>
      </c>
    </row>
    <row r="90" spans="1:8" ht="16.5" thickBot="1">
      <c r="A90" s="205" t="s">
        <v>477</v>
      </c>
      <c r="B90" s="42">
        <v>650</v>
      </c>
      <c r="C90" s="15" t="s">
        <v>550</v>
      </c>
      <c r="D90" s="15" t="s">
        <v>19</v>
      </c>
      <c r="E90" s="15" t="s">
        <v>313</v>
      </c>
      <c r="F90" s="15" t="s">
        <v>475</v>
      </c>
      <c r="G90" s="137">
        <f>G91</f>
        <v>37.7</v>
      </c>
      <c r="H90" s="137">
        <f>H93</f>
        <v>0</v>
      </c>
    </row>
    <row r="91" spans="1:8" ht="32.25" thickBot="1">
      <c r="A91" s="195" t="s">
        <v>478</v>
      </c>
      <c r="B91" s="42">
        <v>650</v>
      </c>
      <c r="C91" s="15" t="s">
        <v>550</v>
      </c>
      <c r="D91" s="15" t="s">
        <v>19</v>
      </c>
      <c r="E91" s="15" t="s">
        <v>313</v>
      </c>
      <c r="F91" s="15" t="s">
        <v>476</v>
      </c>
      <c r="G91" s="137">
        <f>G92</f>
        <v>37.7</v>
      </c>
      <c r="H91" s="137">
        <f>H94</f>
        <v>0</v>
      </c>
    </row>
    <row r="92" spans="1:8" ht="45.75" customHeight="1">
      <c r="A92" s="7" t="s">
        <v>376</v>
      </c>
      <c r="B92" s="44">
        <v>650</v>
      </c>
      <c r="C92" s="10" t="s">
        <v>550</v>
      </c>
      <c r="D92" s="10" t="s">
        <v>19</v>
      </c>
      <c r="E92" s="10" t="s">
        <v>313</v>
      </c>
      <c r="F92" s="10" t="s">
        <v>197</v>
      </c>
      <c r="G92" s="138">
        <f>G93</f>
        <v>37.7</v>
      </c>
      <c r="H92" s="138">
        <f>H93</f>
        <v>0</v>
      </c>
    </row>
    <row r="93" spans="1:8" ht="18.75" customHeight="1">
      <c r="A93" s="12" t="s">
        <v>208</v>
      </c>
      <c r="B93" s="44">
        <v>650</v>
      </c>
      <c r="C93" s="10" t="s">
        <v>550</v>
      </c>
      <c r="D93" s="10" t="s">
        <v>19</v>
      </c>
      <c r="E93" s="10" t="s">
        <v>313</v>
      </c>
      <c r="F93" s="152">
        <v>244</v>
      </c>
      <c r="G93" s="153">
        <f>'прилож. 3'!F100</f>
        <v>37.7</v>
      </c>
      <c r="H93" s="153">
        <v>0</v>
      </c>
    </row>
    <row r="94" spans="1:8" ht="32.25" customHeight="1">
      <c r="A94" s="30" t="s">
        <v>237</v>
      </c>
      <c r="B94" s="42">
        <v>650</v>
      </c>
      <c r="C94" s="36" t="s">
        <v>550</v>
      </c>
      <c r="D94" s="36" t="s">
        <v>238</v>
      </c>
      <c r="E94" s="36"/>
      <c r="F94" s="15"/>
      <c r="G94" s="137">
        <f>G95</f>
        <v>30</v>
      </c>
      <c r="H94" s="137">
        <f>H95</f>
        <v>0</v>
      </c>
    </row>
    <row r="95" spans="1:8" ht="21" customHeight="1" thickBot="1">
      <c r="A95" s="37" t="s">
        <v>377</v>
      </c>
      <c r="B95" s="42">
        <v>650</v>
      </c>
      <c r="C95" s="15" t="s">
        <v>550</v>
      </c>
      <c r="D95" s="15" t="s">
        <v>238</v>
      </c>
      <c r="E95" s="15" t="s">
        <v>315</v>
      </c>
      <c r="F95" s="15"/>
      <c r="G95" s="137">
        <f>G98</f>
        <v>30</v>
      </c>
      <c r="H95" s="137">
        <f>H98</f>
        <v>0</v>
      </c>
    </row>
    <row r="96" spans="1:8" ht="16.5" thickBot="1">
      <c r="A96" s="205" t="s">
        <v>477</v>
      </c>
      <c r="B96" s="42">
        <v>650</v>
      </c>
      <c r="C96" s="15" t="s">
        <v>550</v>
      </c>
      <c r="D96" s="15" t="s">
        <v>238</v>
      </c>
      <c r="E96" s="15" t="s">
        <v>315</v>
      </c>
      <c r="F96" s="15" t="s">
        <v>475</v>
      </c>
      <c r="G96" s="137">
        <f>G97</f>
        <v>30</v>
      </c>
      <c r="H96" s="137">
        <f>H99</f>
        <v>0</v>
      </c>
    </row>
    <row r="97" spans="1:8" ht="32.25" thickBot="1">
      <c r="A97" s="195" t="s">
        <v>478</v>
      </c>
      <c r="B97" s="42">
        <v>650</v>
      </c>
      <c r="C97" s="15" t="s">
        <v>550</v>
      </c>
      <c r="D97" s="15" t="s">
        <v>238</v>
      </c>
      <c r="E97" s="15" t="s">
        <v>315</v>
      </c>
      <c r="F97" s="15" t="s">
        <v>476</v>
      </c>
      <c r="G97" s="137">
        <f>G98</f>
        <v>30</v>
      </c>
      <c r="H97" s="137">
        <f>H98</f>
        <v>0</v>
      </c>
    </row>
    <row r="98" spans="1:8" ht="51" customHeight="1">
      <c r="A98" s="7" t="s">
        <v>389</v>
      </c>
      <c r="B98" s="44">
        <v>650</v>
      </c>
      <c r="C98" s="10" t="s">
        <v>550</v>
      </c>
      <c r="D98" s="10" t="s">
        <v>238</v>
      </c>
      <c r="E98" s="10" t="s">
        <v>315</v>
      </c>
      <c r="F98" s="10" t="s">
        <v>197</v>
      </c>
      <c r="G98" s="138">
        <f>G99</f>
        <v>30</v>
      </c>
      <c r="H98" s="138">
        <f>H99</f>
        <v>0</v>
      </c>
    </row>
    <row r="99" spans="1:8" ht="20.25" customHeight="1">
      <c r="A99" s="12" t="s">
        <v>208</v>
      </c>
      <c r="B99" s="44">
        <v>650</v>
      </c>
      <c r="C99" s="10" t="s">
        <v>550</v>
      </c>
      <c r="D99" s="10" t="s">
        <v>238</v>
      </c>
      <c r="E99" s="10" t="s">
        <v>315</v>
      </c>
      <c r="F99" s="152">
        <v>244</v>
      </c>
      <c r="G99" s="153">
        <f>'прилож.2'!D67</f>
        <v>30</v>
      </c>
      <c r="H99" s="153">
        <v>0</v>
      </c>
    </row>
    <row r="100" spans="1:8" ht="17.25" customHeight="1">
      <c r="A100" s="45" t="s">
        <v>580</v>
      </c>
      <c r="B100" s="221">
        <v>650</v>
      </c>
      <c r="C100" s="39" t="s">
        <v>547</v>
      </c>
      <c r="D100" s="39"/>
      <c r="E100" s="38"/>
      <c r="F100" s="38"/>
      <c r="G100" s="135">
        <f>G118+G112+G101</f>
        <v>2929.6</v>
      </c>
      <c r="H100" s="135">
        <f>H118+H112+H101</f>
        <v>0</v>
      </c>
    </row>
    <row r="101" spans="1:8" ht="16.5" customHeight="1">
      <c r="A101" s="46" t="s">
        <v>124</v>
      </c>
      <c r="B101" s="42">
        <v>650</v>
      </c>
      <c r="C101" s="36" t="s">
        <v>547</v>
      </c>
      <c r="D101" s="71" t="s">
        <v>545</v>
      </c>
      <c r="E101" s="71"/>
      <c r="F101" s="71"/>
      <c r="G101" s="136">
        <f>G102</f>
        <v>892.2</v>
      </c>
      <c r="H101" s="136">
        <f>H112+H102</f>
        <v>0</v>
      </c>
    </row>
    <row r="102" spans="1:8" ht="16.5" customHeight="1">
      <c r="A102" s="37" t="s">
        <v>375</v>
      </c>
      <c r="B102" s="42">
        <v>650</v>
      </c>
      <c r="C102" s="15" t="s">
        <v>547</v>
      </c>
      <c r="D102" s="60" t="s">
        <v>545</v>
      </c>
      <c r="E102" s="60" t="s">
        <v>308</v>
      </c>
      <c r="F102" s="60"/>
      <c r="G102" s="137">
        <f>G106+G108</f>
        <v>892.2</v>
      </c>
      <c r="H102" s="137">
        <f>H106</f>
        <v>0</v>
      </c>
    </row>
    <row r="103" spans="1:8" ht="63.75" customHeight="1">
      <c r="A103" s="197" t="s">
        <v>483</v>
      </c>
      <c r="B103" s="42">
        <v>650</v>
      </c>
      <c r="C103" s="15" t="s">
        <v>547</v>
      </c>
      <c r="D103" s="60" t="s">
        <v>545</v>
      </c>
      <c r="E103" s="60" t="s">
        <v>314</v>
      </c>
      <c r="F103" s="60"/>
      <c r="G103" s="137">
        <f>G104</f>
        <v>798</v>
      </c>
      <c r="H103" s="137">
        <f>H107</f>
        <v>0</v>
      </c>
    </row>
    <row r="104" spans="1:8" ht="15.75">
      <c r="A104" s="209" t="s">
        <v>477</v>
      </c>
      <c r="B104" s="42">
        <v>650</v>
      </c>
      <c r="C104" s="201" t="s">
        <v>547</v>
      </c>
      <c r="D104" s="60" t="s">
        <v>545</v>
      </c>
      <c r="E104" s="60" t="s">
        <v>314</v>
      </c>
      <c r="F104" s="15" t="s">
        <v>475</v>
      </c>
      <c r="G104" s="137">
        <f>G105</f>
        <v>798</v>
      </c>
      <c r="H104" s="137">
        <f>H112</f>
        <v>0</v>
      </c>
    </row>
    <row r="105" spans="1:8" ht="32.25" thickBot="1">
      <c r="A105" s="195" t="s">
        <v>478</v>
      </c>
      <c r="B105" s="42">
        <v>650</v>
      </c>
      <c r="C105" s="15" t="s">
        <v>547</v>
      </c>
      <c r="D105" s="60" t="s">
        <v>545</v>
      </c>
      <c r="E105" s="60" t="s">
        <v>314</v>
      </c>
      <c r="F105" s="15" t="s">
        <v>476</v>
      </c>
      <c r="G105" s="137">
        <f>G106</f>
        <v>798</v>
      </c>
      <c r="H105" s="137">
        <f>H113</f>
        <v>0</v>
      </c>
    </row>
    <row r="106" spans="1:8" ht="15.75" customHeight="1">
      <c r="A106" s="37" t="s">
        <v>378</v>
      </c>
      <c r="B106" s="42">
        <v>650</v>
      </c>
      <c r="C106" s="15" t="s">
        <v>547</v>
      </c>
      <c r="D106" s="60" t="s">
        <v>545</v>
      </c>
      <c r="E106" s="60" t="s">
        <v>314</v>
      </c>
      <c r="F106" s="15" t="s">
        <v>197</v>
      </c>
      <c r="G106" s="137">
        <f>G107</f>
        <v>798</v>
      </c>
      <c r="H106" s="137">
        <f>H107</f>
        <v>0</v>
      </c>
    </row>
    <row r="107" spans="1:8" ht="18.75" customHeight="1">
      <c r="A107" s="12" t="s">
        <v>208</v>
      </c>
      <c r="B107" s="44">
        <v>650</v>
      </c>
      <c r="C107" s="10" t="s">
        <v>547</v>
      </c>
      <c r="D107" s="142" t="s">
        <v>545</v>
      </c>
      <c r="E107" s="142" t="s">
        <v>314</v>
      </c>
      <c r="F107" s="10" t="s">
        <v>197</v>
      </c>
      <c r="G107" s="138">
        <f>'прилож.2'!D76</f>
        <v>798</v>
      </c>
      <c r="H107" s="138">
        <v>0</v>
      </c>
    </row>
    <row r="108" spans="1:8" ht="45.75" customHeight="1">
      <c r="A108" s="197" t="s">
        <v>184</v>
      </c>
      <c r="B108" s="42">
        <v>650</v>
      </c>
      <c r="C108" s="15" t="s">
        <v>547</v>
      </c>
      <c r="D108" s="60" t="s">
        <v>545</v>
      </c>
      <c r="E108" s="60" t="s">
        <v>183</v>
      </c>
      <c r="F108" s="60"/>
      <c r="G108" s="137">
        <f>G109</f>
        <v>94.2</v>
      </c>
      <c r="H108" s="137">
        <f>H111</f>
        <v>0</v>
      </c>
    </row>
    <row r="109" spans="1:8" ht="19.5" customHeight="1">
      <c r="A109" s="202" t="s">
        <v>477</v>
      </c>
      <c r="B109" s="42">
        <v>650</v>
      </c>
      <c r="C109" s="201" t="s">
        <v>547</v>
      </c>
      <c r="D109" s="60" t="s">
        <v>545</v>
      </c>
      <c r="E109" s="60" t="s">
        <v>183</v>
      </c>
      <c r="F109" s="15" t="s">
        <v>475</v>
      </c>
      <c r="G109" s="137">
        <f>G110</f>
        <v>94.2</v>
      </c>
      <c r="H109" s="137">
        <f>H116</f>
        <v>0</v>
      </c>
    </row>
    <row r="110" spans="1:8" ht="35.25" customHeight="1" thickBot="1">
      <c r="A110" s="195" t="s">
        <v>478</v>
      </c>
      <c r="B110" s="42">
        <v>650</v>
      </c>
      <c r="C110" s="15" t="s">
        <v>547</v>
      </c>
      <c r="D110" s="60" t="s">
        <v>545</v>
      </c>
      <c r="E110" s="60" t="s">
        <v>183</v>
      </c>
      <c r="F110" s="15" t="s">
        <v>476</v>
      </c>
      <c r="G110" s="137">
        <f>G111</f>
        <v>94.2</v>
      </c>
      <c r="H110" s="137">
        <f>H117</f>
        <v>0</v>
      </c>
    </row>
    <row r="111" spans="1:8" ht="18.75" customHeight="1">
      <c r="A111" s="12" t="s">
        <v>208</v>
      </c>
      <c r="B111" s="44">
        <v>650</v>
      </c>
      <c r="C111" s="10" t="s">
        <v>547</v>
      </c>
      <c r="D111" s="142" t="s">
        <v>545</v>
      </c>
      <c r="E111" s="142" t="s">
        <v>183</v>
      </c>
      <c r="F111" s="10" t="s">
        <v>197</v>
      </c>
      <c r="G111" s="138">
        <f>'прилож. 3'!F120</f>
        <v>94.2</v>
      </c>
      <c r="H111" s="138">
        <v>0</v>
      </c>
    </row>
    <row r="112" spans="1:8" ht="20.25" customHeight="1">
      <c r="A112" s="46" t="s">
        <v>227</v>
      </c>
      <c r="B112" s="42">
        <v>650</v>
      </c>
      <c r="C112" s="36" t="s">
        <v>547</v>
      </c>
      <c r="D112" s="71" t="s">
        <v>19</v>
      </c>
      <c r="E112" s="71"/>
      <c r="F112" s="71"/>
      <c r="G112" s="136">
        <f>G113</f>
        <v>1303.8</v>
      </c>
      <c r="H112" s="136">
        <f>H113</f>
        <v>0</v>
      </c>
    </row>
    <row r="113" spans="1:8" ht="16.5" customHeight="1">
      <c r="A113" s="37" t="s">
        <v>377</v>
      </c>
      <c r="B113" s="42">
        <v>650</v>
      </c>
      <c r="C113" s="15" t="s">
        <v>547</v>
      </c>
      <c r="D113" s="60" t="s">
        <v>19</v>
      </c>
      <c r="E113" s="60" t="s">
        <v>316</v>
      </c>
      <c r="F113" s="60"/>
      <c r="G113" s="137">
        <f>G114</f>
        <v>1303.8</v>
      </c>
      <c r="H113" s="137">
        <f>H114</f>
        <v>0</v>
      </c>
    </row>
    <row r="114" spans="1:8" ht="52.5" customHeight="1">
      <c r="A114" s="37" t="s">
        <v>394</v>
      </c>
      <c r="B114" s="42">
        <v>650</v>
      </c>
      <c r="C114" s="15" t="s">
        <v>547</v>
      </c>
      <c r="D114" s="60" t="s">
        <v>19</v>
      </c>
      <c r="E114" s="60" t="s">
        <v>316</v>
      </c>
      <c r="F114" s="60"/>
      <c r="G114" s="137">
        <f>G117</f>
        <v>1303.8</v>
      </c>
      <c r="H114" s="137">
        <f>H117</f>
        <v>0</v>
      </c>
    </row>
    <row r="115" spans="1:8" ht="15.75">
      <c r="A115" s="209" t="s">
        <v>477</v>
      </c>
      <c r="B115" s="42">
        <v>650</v>
      </c>
      <c r="C115" s="15" t="s">
        <v>547</v>
      </c>
      <c r="D115" s="60" t="s">
        <v>19</v>
      </c>
      <c r="E115" s="60" t="s">
        <v>316</v>
      </c>
      <c r="F115" s="60" t="s">
        <v>475</v>
      </c>
      <c r="G115" s="137">
        <f>G116</f>
        <v>1303.8</v>
      </c>
      <c r="H115" s="137">
        <f>H116</f>
        <v>0</v>
      </c>
    </row>
    <row r="116" spans="1:8" ht="32.25" thickBot="1">
      <c r="A116" s="195" t="s">
        <v>478</v>
      </c>
      <c r="B116" s="42">
        <v>650</v>
      </c>
      <c r="C116" s="15" t="s">
        <v>547</v>
      </c>
      <c r="D116" s="60" t="s">
        <v>19</v>
      </c>
      <c r="E116" s="60" t="s">
        <v>316</v>
      </c>
      <c r="F116" s="60" t="s">
        <v>476</v>
      </c>
      <c r="G116" s="137">
        <f>G117</f>
        <v>1303.8</v>
      </c>
      <c r="H116" s="137">
        <f>H117</f>
        <v>0</v>
      </c>
    </row>
    <row r="117" spans="1:8" ht="18" customHeight="1">
      <c r="A117" s="12" t="s">
        <v>208</v>
      </c>
      <c r="B117" s="44">
        <v>650</v>
      </c>
      <c r="C117" s="10" t="s">
        <v>547</v>
      </c>
      <c r="D117" s="142" t="s">
        <v>19</v>
      </c>
      <c r="E117" s="142" t="s">
        <v>316</v>
      </c>
      <c r="F117" s="142" t="s">
        <v>197</v>
      </c>
      <c r="G117" s="138">
        <f>'прилож.2'!D81+853.8</f>
        <v>1303.8</v>
      </c>
      <c r="H117" s="139">
        <v>0</v>
      </c>
    </row>
    <row r="118" spans="1:8" ht="15.75">
      <c r="A118" s="46" t="s">
        <v>3</v>
      </c>
      <c r="B118" s="42">
        <v>650</v>
      </c>
      <c r="C118" s="36" t="s">
        <v>547</v>
      </c>
      <c r="D118" s="36" t="s">
        <v>4</v>
      </c>
      <c r="E118" s="15"/>
      <c r="F118" s="15"/>
      <c r="G118" s="136">
        <f>G120</f>
        <v>733.5999999999999</v>
      </c>
      <c r="H118" s="137">
        <v>0</v>
      </c>
    </row>
    <row r="119" spans="1:8" ht="16.5" customHeight="1">
      <c r="A119" s="46" t="s">
        <v>375</v>
      </c>
      <c r="B119" s="42">
        <v>650</v>
      </c>
      <c r="C119" s="36" t="s">
        <v>547</v>
      </c>
      <c r="D119" s="36" t="s">
        <v>4</v>
      </c>
      <c r="E119" s="15" t="s">
        <v>308</v>
      </c>
      <c r="F119" s="15"/>
      <c r="G119" s="136">
        <f>G120</f>
        <v>733.5999999999999</v>
      </c>
      <c r="H119" s="137">
        <v>0</v>
      </c>
    </row>
    <row r="120" spans="1:8" ht="20.25" customHeight="1">
      <c r="A120" s="37" t="s">
        <v>5</v>
      </c>
      <c r="B120" s="42">
        <v>650</v>
      </c>
      <c r="C120" s="15" t="s">
        <v>547</v>
      </c>
      <c r="D120" s="15" t="s">
        <v>4</v>
      </c>
      <c r="E120" s="15" t="s">
        <v>307</v>
      </c>
      <c r="F120" s="15"/>
      <c r="G120" s="137">
        <f>G122</f>
        <v>733.5999999999999</v>
      </c>
      <c r="H120" s="137">
        <v>0</v>
      </c>
    </row>
    <row r="121" spans="1:8" ht="15.75">
      <c r="A121" s="209" t="s">
        <v>477</v>
      </c>
      <c r="B121" s="42">
        <v>650</v>
      </c>
      <c r="C121" s="15" t="s">
        <v>547</v>
      </c>
      <c r="D121" s="15" t="s">
        <v>4</v>
      </c>
      <c r="E121" s="15" t="s">
        <v>307</v>
      </c>
      <c r="F121" s="15" t="s">
        <v>475</v>
      </c>
      <c r="G121" s="137"/>
      <c r="H121" s="137"/>
    </row>
    <row r="122" spans="1:8" ht="32.25" thickBot="1">
      <c r="A122" s="195" t="s">
        <v>478</v>
      </c>
      <c r="B122" s="42">
        <v>650</v>
      </c>
      <c r="C122" s="15" t="s">
        <v>547</v>
      </c>
      <c r="D122" s="15" t="s">
        <v>4</v>
      </c>
      <c r="E122" s="15" t="s">
        <v>307</v>
      </c>
      <c r="F122" s="15" t="s">
        <v>476</v>
      </c>
      <c r="G122" s="137">
        <f>G123</f>
        <v>733.5999999999999</v>
      </c>
      <c r="H122" s="137">
        <v>0</v>
      </c>
    </row>
    <row r="123" spans="1:8" ht="30.75" customHeight="1">
      <c r="A123" s="12" t="s">
        <v>203</v>
      </c>
      <c r="B123" s="44">
        <v>650</v>
      </c>
      <c r="C123" s="10" t="s">
        <v>547</v>
      </c>
      <c r="D123" s="10" t="s">
        <v>4</v>
      </c>
      <c r="E123" s="10" t="s">
        <v>307</v>
      </c>
      <c r="F123" s="10" t="s">
        <v>202</v>
      </c>
      <c r="G123" s="138">
        <f>'прилож. 3'!F140</f>
        <v>733.5999999999999</v>
      </c>
      <c r="H123" s="138">
        <v>0</v>
      </c>
    </row>
    <row r="124" spans="1:8" ht="15.75">
      <c r="A124" s="45" t="s">
        <v>551</v>
      </c>
      <c r="B124" s="221">
        <v>650</v>
      </c>
      <c r="C124" s="39" t="s">
        <v>553</v>
      </c>
      <c r="D124" s="39"/>
      <c r="E124" s="39"/>
      <c r="F124" s="39"/>
      <c r="G124" s="135">
        <f>G125+G132+G155+G175</f>
        <v>12873.5</v>
      </c>
      <c r="H124" s="135">
        <f>H125+H132+H155</f>
        <v>0</v>
      </c>
    </row>
    <row r="125" spans="1:8" ht="15.75">
      <c r="A125" s="46" t="s">
        <v>552</v>
      </c>
      <c r="B125" s="42">
        <v>650</v>
      </c>
      <c r="C125" s="36" t="s">
        <v>553</v>
      </c>
      <c r="D125" s="36" t="s">
        <v>545</v>
      </c>
      <c r="E125" s="36"/>
      <c r="F125" s="36"/>
      <c r="G125" s="136">
        <f>G127</f>
        <v>300</v>
      </c>
      <c r="H125" s="136">
        <f>H127</f>
        <v>0</v>
      </c>
    </row>
    <row r="126" spans="1:8" ht="15.75">
      <c r="A126" s="46" t="s">
        <v>375</v>
      </c>
      <c r="B126" s="42">
        <v>650</v>
      </c>
      <c r="C126" s="36" t="s">
        <v>553</v>
      </c>
      <c r="D126" s="36" t="s">
        <v>545</v>
      </c>
      <c r="E126" s="36" t="s">
        <v>308</v>
      </c>
      <c r="F126" s="36"/>
      <c r="G126" s="136">
        <f>G127</f>
        <v>300</v>
      </c>
      <c r="H126" s="136">
        <f>H127</f>
        <v>0</v>
      </c>
    </row>
    <row r="127" spans="1:8" ht="15.75" hidden="1">
      <c r="A127" s="37" t="s">
        <v>521</v>
      </c>
      <c r="B127" s="42">
        <v>650</v>
      </c>
      <c r="C127" s="15" t="s">
        <v>553</v>
      </c>
      <c r="D127" s="15" t="s">
        <v>545</v>
      </c>
      <c r="E127" s="15" t="s">
        <v>319</v>
      </c>
      <c r="F127" s="15"/>
      <c r="G127" s="137">
        <f>G128</f>
        <v>300</v>
      </c>
      <c r="H127" s="137">
        <f>H128</f>
        <v>0</v>
      </c>
    </row>
    <row r="128" spans="1:8" ht="28.5" customHeight="1">
      <c r="A128" s="37" t="s">
        <v>556</v>
      </c>
      <c r="B128" s="42">
        <v>650</v>
      </c>
      <c r="C128" s="15" t="s">
        <v>553</v>
      </c>
      <c r="D128" s="15" t="s">
        <v>545</v>
      </c>
      <c r="E128" s="15" t="s">
        <v>319</v>
      </c>
      <c r="F128" s="15"/>
      <c r="G128" s="137">
        <f>G131</f>
        <v>300</v>
      </c>
      <c r="H128" s="137">
        <f>H131</f>
        <v>0</v>
      </c>
    </row>
    <row r="129" spans="1:8" ht="15.75">
      <c r="A129" s="209" t="s">
        <v>477</v>
      </c>
      <c r="B129" s="42">
        <v>650</v>
      </c>
      <c r="C129" s="72" t="s">
        <v>553</v>
      </c>
      <c r="D129" s="72" t="s">
        <v>545</v>
      </c>
      <c r="E129" s="72" t="s">
        <v>319</v>
      </c>
      <c r="F129" s="15" t="s">
        <v>475</v>
      </c>
      <c r="G129" s="137">
        <f>G130</f>
        <v>300</v>
      </c>
      <c r="H129" s="137">
        <f>H132</f>
        <v>0</v>
      </c>
    </row>
    <row r="130" spans="1:8" ht="32.25" thickBot="1">
      <c r="A130" s="195" t="s">
        <v>478</v>
      </c>
      <c r="B130" s="42">
        <v>650</v>
      </c>
      <c r="C130" s="72" t="s">
        <v>553</v>
      </c>
      <c r="D130" s="72" t="s">
        <v>545</v>
      </c>
      <c r="E130" s="72" t="s">
        <v>319</v>
      </c>
      <c r="F130" s="15" t="s">
        <v>476</v>
      </c>
      <c r="G130" s="137">
        <f>G131</f>
        <v>300</v>
      </c>
      <c r="H130" s="137">
        <f>H131</f>
        <v>0</v>
      </c>
    </row>
    <row r="131" spans="1:8" ht="33" customHeight="1">
      <c r="A131" s="115" t="s">
        <v>205</v>
      </c>
      <c r="B131" s="44">
        <v>650</v>
      </c>
      <c r="C131" s="51" t="s">
        <v>553</v>
      </c>
      <c r="D131" s="51" t="s">
        <v>545</v>
      </c>
      <c r="E131" s="51" t="s">
        <v>319</v>
      </c>
      <c r="F131" s="51" t="s">
        <v>204</v>
      </c>
      <c r="G131" s="143">
        <v>300</v>
      </c>
      <c r="H131" s="143">
        <v>0</v>
      </c>
    </row>
    <row r="132" spans="1:8" ht="15.75">
      <c r="A132" s="46" t="s">
        <v>526</v>
      </c>
      <c r="B132" s="42">
        <v>650</v>
      </c>
      <c r="C132" s="36" t="s">
        <v>553</v>
      </c>
      <c r="D132" s="36" t="s">
        <v>546</v>
      </c>
      <c r="E132" s="36"/>
      <c r="F132" s="36"/>
      <c r="G132" s="136">
        <f>G133</f>
        <v>7476.4</v>
      </c>
      <c r="H132" s="136">
        <f>H133</f>
        <v>0</v>
      </c>
    </row>
    <row r="133" spans="1:8" ht="18" customHeight="1">
      <c r="A133" s="37" t="s">
        <v>375</v>
      </c>
      <c r="B133" s="42">
        <v>650</v>
      </c>
      <c r="C133" s="15" t="s">
        <v>553</v>
      </c>
      <c r="D133" s="15" t="s">
        <v>546</v>
      </c>
      <c r="E133" s="15" t="s">
        <v>308</v>
      </c>
      <c r="F133" s="15"/>
      <c r="G133" s="137">
        <f>G135+G138+G140+G143+G146+G149+G152</f>
        <v>7476.4</v>
      </c>
      <c r="H133" s="137">
        <v>0</v>
      </c>
    </row>
    <row r="134" spans="1:8" ht="21.75" customHeight="1">
      <c r="A134" s="37" t="s">
        <v>403</v>
      </c>
      <c r="B134" s="42">
        <v>650</v>
      </c>
      <c r="C134" s="15" t="s">
        <v>553</v>
      </c>
      <c r="D134" s="15" t="s">
        <v>546</v>
      </c>
      <c r="E134" s="15" t="s">
        <v>320</v>
      </c>
      <c r="F134" s="15"/>
      <c r="G134" s="137">
        <f>G135</f>
        <v>5502</v>
      </c>
      <c r="H134" s="137"/>
    </row>
    <row r="135" spans="1:8" ht="18" customHeight="1">
      <c r="A135" s="37" t="s">
        <v>244</v>
      </c>
      <c r="B135" s="42">
        <v>650</v>
      </c>
      <c r="C135" s="15" t="s">
        <v>553</v>
      </c>
      <c r="D135" s="15" t="s">
        <v>546</v>
      </c>
      <c r="E135" s="15" t="s">
        <v>320</v>
      </c>
      <c r="F135" s="15" t="s">
        <v>472</v>
      </c>
      <c r="G135" s="137">
        <f>G136</f>
        <v>5502</v>
      </c>
      <c r="H135" s="137">
        <f>H136</f>
        <v>0</v>
      </c>
    </row>
    <row r="136" spans="1:8" ht="45.75" customHeight="1">
      <c r="A136" s="12" t="s">
        <v>380</v>
      </c>
      <c r="B136" s="44">
        <v>650</v>
      </c>
      <c r="C136" s="51" t="s">
        <v>553</v>
      </c>
      <c r="D136" s="51" t="s">
        <v>546</v>
      </c>
      <c r="E136" s="51" t="s">
        <v>320</v>
      </c>
      <c r="F136" s="51" t="s">
        <v>68</v>
      </c>
      <c r="G136" s="143">
        <v>5502</v>
      </c>
      <c r="H136" s="143">
        <v>0</v>
      </c>
    </row>
    <row r="137" spans="1:8" ht="46.5" customHeight="1">
      <c r="A137" s="37" t="s">
        <v>400</v>
      </c>
      <c r="B137" s="42">
        <v>650</v>
      </c>
      <c r="C137" s="15" t="s">
        <v>553</v>
      </c>
      <c r="D137" s="15" t="s">
        <v>546</v>
      </c>
      <c r="E137" s="15" t="s">
        <v>321</v>
      </c>
      <c r="F137" s="72"/>
      <c r="G137" s="144">
        <f>G138</f>
        <v>1400</v>
      </c>
      <c r="H137" s="144"/>
    </row>
    <row r="138" spans="1:8" ht="17.25" customHeight="1">
      <c r="A138" s="37" t="s">
        <v>244</v>
      </c>
      <c r="B138" s="42">
        <v>650</v>
      </c>
      <c r="C138" s="15" t="s">
        <v>553</v>
      </c>
      <c r="D138" s="15" t="s">
        <v>546</v>
      </c>
      <c r="E138" s="15" t="s">
        <v>321</v>
      </c>
      <c r="F138" s="15" t="s">
        <v>472</v>
      </c>
      <c r="G138" s="137">
        <f>G139</f>
        <v>1400</v>
      </c>
      <c r="H138" s="137">
        <v>0</v>
      </c>
    </row>
    <row r="139" spans="1:8" ht="30" customHeight="1">
      <c r="A139" s="12" t="s">
        <v>400</v>
      </c>
      <c r="B139" s="44">
        <v>650</v>
      </c>
      <c r="C139" s="51" t="s">
        <v>553</v>
      </c>
      <c r="D139" s="51" t="s">
        <v>546</v>
      </c>
      <c r="E139" s="51" t="s">
        <v>321</v>
      </c>
      <c r="F139" s="51" t="s">
        <v>246</v>
      </c>
      <c r="G139" s="143">
        <v>1400</v>
      </c>
      <c r="H139" s="143">
        <v>0</v>
      </c>
    </row>
    <row r="140" spans="1:8" ht="35.25" customHeight="1">
      <c r="A140" s="37" t="s">
        <v>382</v>
      </c>
      <c r="B140" s="42">
        <v>650</v>
      </c>
      <c r="C140" s="72" t="s">
        <v>553</v>
      </c>
      <c r="D140" s="72" t="s">
        <v>546</v>
      </c>
      <c r="E140" s="72" t="s">
        <v>322</v>
      </c>
      <c r="F140" s="72"/>
      <c r="G140" s="144">
        <f>G141</f>
        <v>73.7</v>
      </c>
      <c r="H140" s="144"/>
    </row>
    <row r="141" spans="1:8" ht="18" customHeight="1">
      <c r="A141" s="37" t="s">
        <v>244</v>
      </c>
      <c r="B141" s="42">
        <v>650</v>
      </c>
      <c r="C141" s="72" t="s">
        <v>553</v>
      </c>
      <c r="D141" s="72" t="s">
        <v>546</v>
      </c>
      <c r="E141" s="72" t="s">
        <v>322</v>
      </c>
      <c r="F141" s="72" t="s">
        <v>472</v>
      </c>
      <c r="G141" s="144">
        <f>G142</f>
        <v>73.7</v>
      </c>
      <c r="H141" s="144"/>
    </row>
    <row r="142" spans="1:8" ht="49.5" customHeight="1">
      <c r="A142" s="12" t="s">
        <v>382</v>
      </c>
      <c r="B142" s="44">
        <v>650</v>
      </c>
      <c r="C142" s="51" t="s">
        <v>553</v>
      </c>
      <c r="D142" s="51" t="s">
        <v>546</v>
      </c>
      <c r="E142" s="51" t="s">
        <v>322</v>
      </c>
      <c r="F142" s="51" t="s">
        <v>246</v>
      </c>
      <c r="G142" s="143">
        <v>73.7</v>
      </c>
      <c r="H142" s="143">
        <v>0</v>
      </c>
    </row>
    <row r="143" spans="1:8" ht="31.5" customHeight="1">
      <c r="A143" s="37" t="s">
        <v>383</v>
      </c>
      <c r="B143" s="42">
        <v>650</v>
      </c>
      <c r="C143" s="15" t="s">
        <v>553</v>
      </c>
      <c r="D143" s="15" t="s">
        <v>546</v>
      </c>
      <c r="E143" s="15" t="s">
        <v>324</v>
      </c>
      <c r="F143" s="15"/>
      <c r="G143" s="137">
        <f>G144</f>
        <v>155.4</v>
      </c>
      <c r="H143" s="144">
        <v>0</v>
      </c>
    </row>
    <row r="144" spans="1:8" ht="17.25" customHeight="1">
      <c r="A144" s="37" t="s">
        <v>244</v>
      </c>
      <c r="B144" s="42">
        <v>650</v>
      </c>
      <c r="C144" s="15" t="s">
        <v>553</v>
      </c>
      <c r="D144" s="15" t="s">
        <v>546</v>
      </c>
      <c r="E144" s="15" t="s">
        <v>324</v>
      </c>
      <c r="F144" s="15" t="s">
        <v>472</v>
      </c>
      <c r="G144" s="137">
        <f>G145</f>
        <v>155.4</v>
      </c>
      <c r="H144" s="144">
        <v>0</v>
      </c>
    </row>
    <row r="145" spans="1:8" ht="31.5" customHeight="1">
      <c r="A145" s="12" t="s">
        <v>383</v>
      </c>
      <c r="B145" s="44">
        <v>650</v>
      </c>
      <c r="C145" s="10" t="s">
        <v>553</v>
      </c>
      <c r="D145" s="10" t="s">
        <v>546</v>
      </c>
      <c r="E145" s="10" t="s">
        <v>324</v>
      </c>
      <c r="F145" s="10" t="s">
        <v>246</v>
      </c>
      <c r="G145" s="143">
        <v>155.4</v>
      </c>
      <c r="H145" s="143">
        <v>0</v>
      </c>
    </row>
    <row r="146" spans="1:8" ht="31.5" customHeight="1">
      <c r="A146" s="37" t="s">
        <v>384</v>
      </c>
      <c r="B146" s="42">
        <v>650</v>
      </c>
      <c r="C146" s="15" t="s">
        <v>553</v>
      </c>
      <c r="D146" s="15" t="s">
        <v>546</v>
      </c>
      <c r="E146" s="15" t="s">
        <v>325</v>
      </c>
      <c r="F146" s="15"/>
      <c r="G146" s="144">
        <f>G147</f>
        <v>103.6</v>
      </c>
      <c r="H146" s="144"/>
    </row>
    <row r="147" spans="1:8" ht="15.75" customHeight="1">
      <c r="A147" s="37" t="s">
        <v>244</v>
      </c>
      <c r="B147" s="42">
        <v>650</v>
      </c>
      <c r="C147" s="15" t="s">
        <v>553</v>
      </c>
      <c r="D147" s="15" t="s">
        <v>546</v>
      </c>
      <c r="E147" s="15" t="s">
        <v>325</v>
      </c>
      <c r="F147" s="15" t="s">
        <v>472</v>
      </c>
      <c r="G147" s="144">
        <f>G148</f>
        <v>103.6</v>
      </c>
      <c r="H147" s="144"/>
    </row>
    <row r="148" spans="1:8" ht="28.5" customHeight="1">
      <c r="A148" s="12" t="s">
        <v>384</v>
      </c>
      <c r="B148" s="44">
        <v>650</v>
      </c>
      <c r="C148" s="10" t="s">
        <v>553</v>
      </c>
      <c r="D148" s="10" t="s">
        <v>546</v>
      </c>
      <c r="E148" s="10" t="s">
        <v>325</v>
      </c>
      <c r="F148" s="10" t="s">
        <v>246</v>
      </c>
      <c r="G148" s="143">
        <v>103.6</v>
      </c>
      <c r="H148" s="143">
        <v>0</v>
      </c>
    </row>
    <row r="149" spans="1:8" ht="20.25" customHeight="1">
      <c r="A149" s="37" t="s">
        <v>498</v>
      </c>
      <c r="B149" s="42">
        <v>650</v>
      </c>
      <c r="C149" s="15" t="s">
        <v>553</v>
      </c>
      <c r="D149" s="15" t="s">
        <v>546</v>
      </c>
      <c r="E149" s="15" t="s">
        <v>336</v>
      </c>
      <c r="F149" s="15"/>
      <c r="G149" s="144">
        <f>G150</f>
        <v>239.3</v>
      </c>
      <c r="H149" s="144"/>
    </row>
    <row r="150" spans="1:8" ht="20.25" customHeight="1">
      <c r="A150" s="37" t="s">
        <v>244</v>
      </c>
      <c r="B150" s="42">
        <v>650</v>
      </c>
      <c r="C150" s="15" t="s">
        <v>553</v>
      </c>
      <c r="D150" s="15" t="s">
        <v>546</v>
      </c>
      <c r="E150" s="15" t="s">
        <v>336</v>
      </c>
      <c r="F150" s="15" t="s">
        <v>472</v>
      </c>
      <c r="G150" s="144">
        <f>G151</f>
        <v>239.3</v>
      </c>
      <c r="H150" s="144"/>
    </row>
    <row r="151" spans="1:8" ht="18.75" customHeight="1">
      <c r="A151" s="12" t="s">
        <v>498</v>
      </c>
      <c r="B151" s="44">
        <v>650</v>
      </c>
      <c r="C151" s="10" t="s">
        <v>553</v>
      </c>
      <c r="D151" s="10" t="s">
        <v>546</v>
      </c>
      <c r="E151" s="10" t="s">
        <v>336</v>
      </c>
      <c r="F151" s="10" t="s">
        <v>246</v>
      </c>
      <c r="G151" s="143">
        <v>239.3</v>
      </c>
      <c r="H151" s="143">
        <v>0</v>
      </c>
    </row>
    <row r="152" spans="1:8" ht="15.75" customHeight="1">
      <c r="A152" s="37" t="s">
        <v>498</v>
      </c>
      <c r="B152" s="42">
        <v>650</v>
      </c>
      <c r="C152" s="15" t="s">
        <v>553</v>
      </c>
      <c r="D152" s="15" t="s">
        <v>546</v>
      </c>
      <c r="E152" s="15" t="s">
        <v>335</v>
      </c>
      <c r="F152" s="15"/>
      <c r="G152" s="144">
        <f>G153</f>
        <v>2.4</v>
      </c>
      <c r="H152" s="144"/>
    </row>
    <row r="153" spans="1:8" ht="18.75" customHeight="1">
      <c r="A153" s="37" t="s">
        <v>244</v>
      </c>
      <c r="B153" s="42">
        <v>650</v>
      </c>
      <c r="C153" s="15" t="s">
        <v>553</v>
      </c>
      <c r="D153" s="15" t="s">
        <v>546</v>
      </c>
      <c r="E153" s="15" t="s">
        <v>335</v>
      </c>
      <c r="F153" s="15" t="s">
        <v>472</v>
      </c>
      <c r="G153" s="144">
        <f>G154</f>
        <v>2.4</v>
      </c>
      <c r="H153" s="144"/>
    </row>
    <row r="154" spans="1:8" ht="24" customHeight="1">
      <c r="A154" s="12" t="s">
        <v>498</v>
      </c>
      <c r="B154" s="44">
        <v>650</v>
      </c>
      <c r="C154" s="10" t="s">
        <v>553</v>
      </c>
      <c r="D154" s="10" t="s">
        <v>546</v>
      </c>
      <c r="E154" s="10" t="s">
        <v>335</v>
      </c>
      <c r="F154" s="10" t="s">
        <v>246</v>
      </c>
      <c r="G154" s="143">
        <v>2.4</v>
      </c>
      <c r="H154" s="143">
        <v>0</v>
      </c>
    </row>
    <row r="155" spans="1:8" ht="15.75">
      <c r="A155" s="46" t="s">
        <v>559</v>
      </c>
      <c r="B155" s="42">
        <v>650</v>
      </c>
      <c r="C155" s="36" t="s">
        <v>553</v>
      </c>
      <c r="D155" s="36" t="s">
        <v>550</v>
      </c>
      <c r="E155" s="36"/>
      <c r="F155" s="36"/>
      <c r="G155" s="136">
        <f>G157+G170</f>
        <v>4722.1</v>
      </c>
      <c r="H155" s="136">
        <f>H157</f>
        <v>0</v>
      </c>
    </row>
    <row r="156" spans="1:8" ht="17.25" customHeight="1">
      <c r="A156" s="37" t="s">
        <v>377</v>
      </c>
      <c r="B156" s="42">
        <v>650</v>
      </c>
      <c r="C156" s="36" t="s">
        <v>553</v>
      </c>
      <c r="D156" s="36" t="s">
        <v>550</v>
      </c>
      <c r="E156" s="36" t="s">
        <v>451</v>
      </c>
      <c r="F156" s="36"/>
      <c r="G156" s="136">
        <f>G157-1041.1</f>
        <v>3681.0000000000005</v>
      </c>
      <c r="H156" s="136">
        <f>H158</f>
        <v>0</v>
      </c>
    </row>
    <row r="157" spans="1:8" ht="48" customHeight="1">
      <c r="A157" s="37" t="s">
        <v>398</v>
      </c>
      <c r="B157" s="42">
        <v>650</v>
      </c>
      <c r="C157" s="15" t="s">
        <v>553</v>
      </c>
      <c r="D157" s="15" t="s">
        <v>550</v>
      </c>
      <c r="E157" s="15" t="s">
        <v>451</v>
      </c>
      <c r="F157" s="15"/>
      <c r="G157" s="137">
        <f>G158+G162+G166</f>
        <v>4722.1</v>
      </c>
      <c r="H157" s="137">
        <f>H158+H162+H166</f>
        <v>0</v>
      </c>
    </row>
    <row r="158" spans="1:8" ht="15.75">
      <c r="A158" s="37" t="s">
        <v>531</v>
      </c>
      <c r="B158" s="42">
        <v>650</v>
      </c>
      <c r="C158" s="15" t="s">
        <v>553</v>
      </c>
      <c r="D158" s="15" t="s">
        <v>550</v>
      </c>
      <c r="E158" s="15" t="s">
        <v>453</v>
      </c>
      <c r="F158" s="15"/>
      <c r="G158" s="137">
        <f>G161</f>
        <v>1546.8000000000002</v>
      </c>
      <c r="H158" s="137">
        <f>H161</f>
        <v>0</v>
      </c>
    </row>
    <row r="159" spans="1:8" ht="15.75">
      <c r="A159" s="209" t="s">
        <v>477</v>
      </c>
      <c r="B159" s="42">
        <v>650</v>
      </c>
      <c r="C159" s="15" t="s">
        <v>553</v>
      </c>
      <c r="D159" s="15" t="s">
        <v>550</v>
      </c>
      <c r="E159" s="15" t="s">
        <v>453</v>
      </c>
      <c r="F159" s="15" t="s">
        <v>475</v>
      </c>
      <c r="G159" s="137">
        <f>G160</f>
        <v>1546.8000000000002</v>
      </c>
      <c r="H159" s="137">
        <f>H160</f>
        <v>0</v>
      </c>
    </row>
    <row r="160" spans="1:8" ht="32.25" thickBot="1">
      <c r="A160" s="195" t="s">
        <v>478</v>
      </c>
      <c r="B160" s="42">
        <v>650</v>
      </c>
      <c r="C160" s="15" t="s">
        <v>553</v>
      </c>
      <c r="D160" s="15" t="s">
        <v>550</v>
      </c>
      <c r="E160" s="15" t="s">
        <v>453</v>
      </c>
      <c r="F160" s="15" t="s">
        <v>476</v>
      </c>
      <c r="G160" s="137">
        <f>G161</f>
        <v>1546.8000000000002</v>
      </c>
      <c r="H160" s="137">
        <f>H161</f>
        <v>0</v>
      </c>
    </row>
    <row r="161" spans="1:8" ht="13.5" customHeight="1">
      <c r="A161" s="12" t="s">
        <v>208</v>
      </c>
      <c r="B161" s="44">
        <v>650</v>
      </c>
      <c r="C161" s="10" t="s">
        <v>553</v>
      </c>
      <c r="D161" s="10" t="s">
        <v>550</v>
      </c>
      <c r="E161" s="10" t="s">
        <v>453</v>
      </c>
      <c r="F161" s="10" t="s">
        <v>197</v>
      </c>
      <c r="G161" s="138">
        <f>'прилож. 3'!F207</f>
        <v>1546.8000000000002</v>
      </c>
      <c r="H161" s="138">
        <v>0</v>
      </c>
    </row>
    <row r="162" spans="1:8" ht="15.75">
      <c r="A162" s="37" t="s">
        <v>534</v>
      </c>
      <c r="B162" s="42">
        <v>650</v>
      </c>
      <c r="C162" s="15" t="s">
        <v>553</v>
      </c>
      <c r="D162" s="15" t="s">
        <v>550</v>
      </c>
      <c r="E162" s="15" t="s">
        <v>452</v>
      </c>
      <c r="F162" s="15"/>
      <c r="G162" s="137">
        <f>G165</f>
        <v>50</v>
      </c>
      <c r="H162" s="137">
        <f>H165</f>
        <v>0</v>
      </c>
    </row>
    <row r="163" spans="1:8" ht="15.75">
      <c r="A163" s="209" t="s">
        <v>477</v>
      </c>
      <c r="B163" s="42">
        <v>650</v>
      </c>
      <c r="C163" s="15" t="s">
        <v>553</v>
      </c>
      <c r="D163" s="15" t="s">
        <v>550</v>
      </c>
      <c r="E163" s="15" t="s">
        <v>452</v>
      </c>
      <c r="F163" s="15" t="s">
        <v>475</v>
      </c>
      <c r="G163" s="137">
        <f>G164</f>
        <v>50</v>
      </c>
      <c r="H163" s="137">
        <f>H166</f>
        <v>0</v>
      </c>
    </row>
    <row r="164" spans="1:8" ht="32.25" thickBot="1">
      <c r="A164" s="195" t="s">
        <v>478</v>
      </c>
      <c r="B164" s="42">
        <v>650</v>
      </c>
      <c r="C164" s="15" t="s">
        <v>553</v>
      </c>
      <c r="D164" s="15" t="s">
        <v>550</v>
      </c>
      <c r="E164" s="15" t="s">
        <v>452</v>
      </c>
      <c r="F164" s="15" t="s">
        <v>476</v>
      </c>
      <c r="G164" s="137">
        <f>G165</f>
        <v>50</v>
      </c>
      <c r="H164" s="137">
        <f>H167</f>
        <v>0</v>
      </c>
    </row>
    <row r="165" spans="1:8" ht="20.25" customHeight="1">
      <c r="A165" s="12" t="s">
        <v>208</v>
      </c>
      <c r="B165" s="44">
        <v>650</v>
      </c>
      <c r="C165" s="10" t="s">
        <v>553</v>
      </c>
      <c r="D165" s="10" t="s">
        <v>550</v>
      </c>
      <c r="E165" s="10" t="s">
        <v>452</v>
      </c>
      <c r="F165" s="10" t="s">
        <v>197</v>
      </c>
      <c r="G165" s="138">
        <v>50</v>
      </c>
      <c r="H165" s="138">
        <v>0</v>
      </c>
    </row>
    <row r="166" spans="1:8" ht="15.75">
      <c r="A166" s="37" t="s">
        <v>535</v>
      </c>
      <c r="B166" s="42">
        <v>650</v>
      </c>
      <c r="C166" s="15" t="s">
        <v>553</v>
      </c>
      <c r="D166" s="15" t="s">
        <v>550</v>
      </c>
      <c r="E166" s="15" t="s">
        <v>454</v>
      </c>
      <c r="F166" s="15"/>
      <c r="G166" s="137">
        <f>G169</f>
        <v>3125.3</v>
      </c>
      <c r="H166" s="137">
        <f>H169</f>
        <v>0</v>
      </c>
    </row>
    <row r="167" spans="1:8" ht="15.75">
      <c r="A167" s="209" t="s">
        <v>477</v>
      </c>
      <c r="B167" s="42">
        <v>650</v>
      </c>
      <c r="C167" s="15" t="s">
        <v>553</v>
      </c>
      <c r="D167" s="15" t="s">
        <v>550</v>
      </c>
      <c r="E167" s="15" t="s">
        <v>454</v>
      </c>
      <c r="F167" s="15" t="s">
        <v>475</v>
      </c>
      <c r="G167" s="137">
        <f>G168</f>
        <v>3125.3</v>
      </c>
      <c r="H167" s="137">
        <f>H175</f>
        <v>0</v>
      </c>
    </row>
    <row r="168" spans="1:8" ht="32.25" thickBot="1">
      <c r="A168" s="195" t="s">
        <v>478</v>
      </c>
      <c r="B168" s="42">
        <v>650</v>
      </c>
      <c r="C168" s="15" t="s">
        <v>553</v>
      </c>
      <c r="D168" s="15" t="s">
        <v>550</v>
      </c>
      <c r="E168" s="15" t="s">
        <v>454</v>
      </c>
      <c r="F168" s="15" t="s">
        <v>476</v>
      </c>
      <c r="G168" s="137">
        <f>G169</f>
        <v>3125.3</v>
      </c>
      <c r="H168" s="137">
        <f>H176</f>
        <v>0</v>
      </c>
    </row>
    <row r="169" spans="1:8" ht="16.5" customHeight="1">
      <c r="A169" s="12" t="s">
        <v>208</v>
      </c>
      <c r="B169" s="44">
        <v>650</v>
      </c>
      <c r="C169" s="10" t="s">
        <v>553</v>
      </c>
      <c r="D169" s="10" t="s">
        <v>550</v>
      </c>
      <c r="E169" s="10" t="s">
        <v>454</v>
      </c>
      <c r="F169" s="10" t="s">
        <v>197</v>
      </c>
      <c r="G169" s="138">
        <f>'прилож. 3'!F221</f>
        <v>3125.3</v>
      </c>
      <c r="H169" s="138">
        <v>0</v>
      </c>
    </row>
    <row r="170" spans="1:8" ht="16.5" customHeight="1" hidden="1">
      <c r="A170" s="12" t="s">
        <v>375</v>
      </c>
      <c r="B170" s="44">
        <v>650</v>
      </c>
      <c r="C170" s="10" t="s">
        <v>553</v>
      </c>
      <c r="D170" s="10" t="s">
        <v>550</v>
      </c>
      <c r="E170" s="10" t="s">
        <v>308</v>
      </c>
      <c r="F170" s="10"/>
      <c r="G170" s="138">
        <f>G171</f>
        <v>0</v>
      </c>
      <c r="H170" s="138">
        <v>0</v>
      </c>
    </row>
    <row r="171" spans="1:8" ht="16.5" customHeight="1" hidden="1">
      <c r="A171" s="12" t="s">
        <v>531</v>
      </c>
      <c r="B171" s="44">
        <v>650</v>
      </c>
      <c r="C171" s="10" t="s">
        <v>553</v>
      </c>
      <c r="D171" s="10" t="s">
        <v>550</v>
      </c>
      <c r="E171" s="10" t="s">
        <v>185</v>
      </c>
      <c r="F171" s="10"/>
      <c r="G171" s="138">
        <f>G172</f>
        <v>0</v>
      </c>
      <c r="H171" s="138">
        <v>0</v>
      </c>
    </row>
    <row r="172" spans="1:8" ht="16.5" customHeight="1" hidden="1">
      <c r="A172" s="202" t="s">
        <v>477</v>
      </c>
      <c r="B172" s="44">
        <v>650</v>
      </c>
      <c r="C172" s="10" t="s">
        <v>553</v>
      </c>
      <c r="D172" s="10" t="s">
        <v>550</v>
      </c>
      <c r="E172" s="10" t="s">
        <v>185</v>
      </c>
      <c r="F172" s="175" t="s">
        <v>475</v>
      </c>
      <c r="G172" s="138">
        <f>G173</f>
        <v>0</v>
      </c>
      <c r="H172" s="138">
        <v>0</v>
      </c>
    </row>
    <row r="173" spans="1:8" ht="36" customHeight="1" hidden="1" thickBot="1">
      <c r="A173" s="195" t="s">
        <v>478</v>
      </c>
      <c r="B173" s="44">
        <v>650</v>
      </c>
      <c r="C173" s="10" t="s">
        <v>553</v>
      </c>
      <c r="D173" s="10" t="s">
        <v>550</v>
      </c>
      <c r="E173" s="10" t="s">
        <v>185</v>
      </c>
      <c r="F173" s="175" t="s">
        <v>476</v>
      </c>
      <c r="G173" s="138">
        <f>G174</f>
        <v>0</v>
      </c>
      <c r="H173" s="138">
        <v>0</v>
      </c>
    </row>
    <row r="174" spans="1:8" ht="16.5" customHeight="1" hidden="1">
      <c r="A174" s="12" t="s">
        <v>208</v>
      </c>
      <c r="B174" s="44">
        <v>650</v>
      </c>
      <c r="C174" s="10" t="s">
        <v>553</v>
      </c>
      <c r="D174" s="10" t="s">
        <v>550</v>
      </c>
      <c r="E174" s="10" t="s">
        <v>185</v>
      </c>
      <c r="F174" s="10" t="s">
        <v>197</v>
      </c>
      <c r="G174" s="138">
        <f>75-75</f>
        <v>0</v>
      </c>
      <c r="H174" s="138">
        <v>0</v>
      </c>
    </row>
    <row r="175" spans="1:8" ht="18.75" customHeight="1">
      <c r="A175" s="46" t="s">
        <v>567</v>
      </c>
      <c r="B175" s="42">
        <v>650</v>
      </c>
      <c r="C175" s="36" t="s">
        <v>553</v>
      </c>
      <c r="D175" s="36" t="s">
        <v>553</v>
      </c>
      <c r="E175" s="36"/>
      <c r="F175" s="36"/>
      <c r="G175" s="136">
        <f>G176</f>
        <v>375</v>
      </c>
      <c r="H175" s="136">
        <f>H176</f>
        <v>0</v>
      </c>
    </row>
    <row r="176" spans="1:8" ht="19.5" customHeight="1">
      <c r="A176" s="37" t="s">
        <v>375</v>
      </c>
      <c r="B176" s="42">
        <v>650</v>
      </c>
      <c r="C176" s="15" t="s">
        <v>553</v>
      </c>
      <c r="D176" s="15" t="s">
        <v>553</v>
      </c>
      <c r="E176" s="15" t="s">
        <v>308</v>
      </c>
      <c r="F176" s="15"/>
      <c r="G176" s="137">
        <f>G177</f>
        <v>375</v>
      </c>
      <c r="H176" s="137">
        <f>H179</f>
        <v>0</v>
      </c>
    </row>
    <row r="177" spans="1:8" ht="19.5" customHeight="1">
      <c r="A177" s="37" t="s">
        <v>577</v>
      </c>
      <c r="B177" s="42">
        <v>650</v>
      </c>
      <c r="C177" s="15" t="s">
        <v>553</v>
      </c>
      <c r="D177" s="15" t="s">
        <v>553</v>
      </c>
      <c r="E177" s="15" t="s">
        <v>305</v>
      </c>
      <c r="F177" s="15"/>
      <c r="G177" s="137">
        <f>G178</f>
        <v>375</v>
      </c>
      <c r="H177" s="137">
        <f>H178</f>
        <v>0</v>
      </c>
    </row>
    <row r="178" spans="1:8" ht="16.5" customHeight="1">
      <c r="A178" s="37" t="s">
        <v>244</v>
      </c>
      <c r="B178" s="42">
        <v>650</v>
      </c>
      <c r="C178" s="15" t="s">
        <v>553</v>
      </c>
      <c r="D178" s="15" t="s">
        <v>553</v>
      </c>
      <c r="E178" s="15" t="s">
        <v>305</v>
      </c>
      <c r="F178" s="15" t="s">
        <v>472</v>
      </c>
      <c r="G178" s="137">
        <f>G179</f>
        <v>375</v>
      </c>
      <c r="H178" s="137">
        <f>H179</f>
        <v>0</v>
      </c>
    </row>
    <row r="179" spans="1:8" ht="15.75">
      <c r="A179" s="12" t="s">
        <v>498</v>
      </c>
      <c r="B179" s="44">
        <v>650</v>
      </c>
      <c r="C179" s="10" t="s">
        <v>553</v>
      </c>
      <c r="D179" s="10" t="s">
        <v>553</v>
      </c>
      <c r="E179" s="10" t="s">
        <v>305</v>
      </c>
      <c r="F179" s="10" t="s">
        <v>246</v>
      </c>
      <c r="G179" s="138">
        <f>'прилож.2'!D149</f>
        <v>375</v>
      </c>
      <c r="H179" s="159">
        <v>0</v>
      </c>
    </row>
    <row r="180" spans="1:8" ht="15.75">
      <c r="A180" s="45" t="s">
        <v>536</v>
      </c>
      <c r="B180" s="221">
        <v>650</v>
      </c>
      <c r="C180" s="39" t="s">
        <v>549</v>
      </c>
      <c r="D180" s="39"/>
      <c r="E180" s="39"/>
      <c r="F180" s="39"/>
      <c r="G180" s="135">
        <f>G181</f>
        <v>297</v>
      </c>
      <c r="H180" s="135">
        <f>H181</f>
        <v>0</v>
      </c>
    </row>
    <row r="181" spans="1:8" ht="15.75">
      <c r="A181" s="46" t="s">
        <v>537</v>
      </c>
      <c r="B181" s="42">
        <v>650</v>
      </c>
      <c r="C181" s="36" t="s">
        <v>549</v>
      </c>
      <c r="D181" s="36" t="s">
        <v>549</v>
      </c>
      <c r="E181" s="36"/>
      <c r="F181" s="36"/>
      <c r="G181" s="136">
        <f>G183</f>
        <v>297</v>
      </c>
      <c r="H181" s="136">
        <f>H183</f>
        <v>0</v>
      </c>
    </row>
    <row r="182" spans="1:8" ht="15.75">
      <c r="A182" s="46" t="s">
        <v>375</v>
      </c>
      <c r="B182" s="42">
        <v>650</v>
      </c>
      <c r="C182" s="36" t="s">
        <v>549</v>
      </c>
      <c r="D182" s="36" t="s">
        <v>549</v>
      </c>
      <c r="E182" s="36" t="s">
        <v>308</v>
      </c>
      <c r="F182" s="36"/>
      <c r="G182" s="136">
        <f>G183</f>
        <v>297</v>
      </c>
      <c r="H182" s="136"/>
    </row>
    <row r="183" spans="1:8" ht="18.75" customHeight="1">
      <c r="A183" s="37" t="s">
        <v>538</v>
      </c>
      <c r="B183" s="42">
        <v>650</v>
      </c>
      <c r="C183" s="15" t="s">
        <v>549</v>
      </c>
      <c r="D183" s="15" t="s">
        <v>549</v>
      </c>
      <c r="E183" s="15" t="s">
        <v>326</v>
      </c>
      <c r="F183" s="15"/>
      <c r="G183" s="137">
        <f>G184</f>
        <v>297</v>
      </c>
      <c r="H183" s="137">
        <f>H184</f>
        <v>0</v>
      </c>
    </row>
    <row r="184" spans="1:8" ht="44.25" customHeight="1" hidden="1">
      <c r="A184" s="37" t="s">
        <v>565</v>
      </c>
      <c r="B184" s="42">
        <v>650</v>
      </c>
      <c r="C184" s="15" t="s">
        <v>549</v>
      </c>
      <c r="D184" s="15" t="s">
        <v>549</v>
      </c>
      <c r="E184" s="15" t="s">
        <v>326</v>
      </c>
      <c r="F184" s="15"/>
      <c r="G184" s="137">
        <f>SUM(G187:G187)</f>
        <v>297</v>
      </c>
      <c r="H184" s="137">
        <f>H187</f>
        <v>0</v>
      </c>
    </row>
    <row r="185" spans="1:8" ht="48.75" customHeight="1" thickBot="1">
      <c r="A185" s="195" t="s">
        <v>473</v>
      </c>
      <c r="B185" s="42">
        <v>650</v>
      </c>
      <c r="C185" s="15" t="s">
        <v>549</v>
      </c>
      <c r="D185" s="15" t="s">
        <v>549</v>
      </c>
      <c r="E185" s="15" t="s">
        <v>326</v>
      </c>
      <c r="F185" s="15" t="s">
        <v>471</v>
      </c>
      <c r="G185" s="137">
        <f>G186</f>
        <v>297</v>
      </c>
      <c r="H185" s="137"/>
    </row>
    <row r="186" spans="1:8" ht="18" customHeight="1" thickBot="1">
      <c r="A186" s="195" t="s">
        <v>456</v>
      </c>
      <c r="B186" s="42">
        <v>650</v>
      </c>
      <c r="C186" s="15" t="s">
        <v>549</v>
      </c>
      <c r="D186" s="15" t="s">
        <v>549</v>
      </c>
      <c r="E186" s="15" t="s">
        <v>326</v>
      </c>
      <c r="F186" s="15" t="s">
        <v>455</v>
      </c>
      <c r="G186" s="137">
        <f>G187</f>
        <v>297</v>
      </c>
      <c r="H186" s="137"/>
    </row>
    <row r="187" spans="1:8" ht="19.5" customHeight="1">
      <c r="A187" s="12" t="s">
        <v>194</v>
      </c>
      <c r="B187" s="44">
        <v>650</v>
      </c>
      <c r="C187" s="10" t="s">
        <v>549</v>
      </c>
      <c r="D187" s="10" t="s">
        <v>549</v>
      </c>
      <c r="E187" s="10" t="s">
        <v>326</v>
      </c>
      <c r="F187" s="10" t="s">
        <v>211</v>
      </c>
      <c r="G187" s="138">
        <f>'прилож.2'!D156</f>
        <v>297</v>
      </c>
      <c r="H187" s="138">
        <v>0</v>
      </c>
    </row>
    <row r="188" spans="1:11" ht="15.75">
      <c r="A188" s="45" t="s">
        <v>242</v>
      </c>
      <c r="B188" s="221">
        <v>650</v>
      </c>
      <c r="C188" s="39" t="s">
        <v>560</v>
      </c>
      <c r="D188" s="39"/>
      <c r="E188" s="39"/>
      <c r="F188" s="39"/>
      <c r="G188" s="135">
        <f>G189</f>
        <v>21290.899999999998</v>
      </c>
      <c r="H188" s="135">
        <f>H189</f>
        <v>0</v>
      </c>
      <c r="K188" s="216"/>
    </row>
    <row r="189" spans="1:8" ht="15.75">
      <c r="A189" s="46" t="s">
        <v>539</v>
      </c>
      <c r="B189" s="42">
        <v>650</v>
      </c>
      <c r="C189" s="36" t="s">
        <v>560</v>
      </c>
      <c r="D189" s="36" t="s">
        <v>545</v>
      </c>
      <c r="E189" s="36"/>
      <c r="F189" s="36"/>
      <c r="G189" s="136">
        <f>G191</f>
        <v>21290.899999999998</v>
      </c>
      <c r="H189" s="136">
        <f>H191</f>
        <v>0</v>
      </c>
    </row>
    <row r="190" spans="1:8" ht="15.75">
      <c r="A190" s="46" t="s">
        <v>375</v>
      </c>
      <c r="B190" s="42">
        <v>650</v>
      </c>
      <c r="C190" s="36" t="s">
        <v>560</v>
      </c>
      <c r="D190" s="36" t="s">
        <v>545</v>
      </c>
      <c r="E190" s="36" t="s">
        <v>308</v>
      </c>
      <c r="F190" s="36"/>
      <c r="G190" s="136">
        <f>G191</f>
        <v>21290.899999999998</v>
      </c>
      <c r="H190" s="136">
        <f>H192</f>
        <v>0</v>
      </c>
    </row>
    <row r="191" spans="1:10" ht="30.75" customHeight="1">
      <c r="A191" s="37" t="s">
        <v>540</v>
      </c>
      <c r="B191" s="42">
        <v>650</v>
      </c>
      <c r="C191" s="15" t="s">
        <v>560</v>
      </c>
      <c r="D191" s="15" t="s">
        <v>545</v>
      </c>
      <c r="E191" s="15" t="s">
        <v>308</v>
      </c>
      <c r="F191" s="15"/>
      <c r="G191" s="137">
        <f>G192+G204+G210+26.4-26.4</f>
        <v>21290.899999999998</v>
      </c>
      <c r="H191" s="137">
        <f>H192</f>
        <v>0</v>
      </c>
      <c r="J191" s="216"/>
    </row>
    <row r="192" spans="1:8" ht="18" customHeight="1">
      <c r="A192" s="37" t="s">
        <v>541</v>
      </c>
      <c r="B192" s="42">
        <v>650</v>
      </c>
      <c r="C192" s="15" t="s">
        <v>560</v>
      </c>
      <c r="D192" s="15" t="s">
        <v>545</v>
      </c>
      <c r="E192" s="15" t="s">
        <v>326</v>
      </c>
      <c r="F192" s="15"/>
      <c r="G192" s="137">
        <f>G193+G197+G201</f>
        <v>16115.7</v>
      </c>
      <c r="H192" s="137">
        <f>H195</f>
        <v>0</v>
      </c>
    </row>
    <row r="193" spans="1:8" ht="30.75" customHeight="1" thickBot="1">
      <c r="A193" s="195" t="s">
        <v>473</v>
      </c>
      <c r="B193" s="42">
        <v>650</v>
      </c>
      <c r="C193" s="15" t="s">
        <v>560</v>
      </c>
      <c r="D193" s="15" t="s">
        <v>545</v>
      </c>
      <c r="E193" s="15" t="s">
        <v>326</v>
      </c>
      <c r="F193" s="15" t="s">
        <v>471</v>
      </c>
      <c r="G193" s="137">
        <f>G194</f>
        <v>13888.6</v>
      </c>
      <c r="H193" s="137">
        <f>H194</f>
        <v>0</v>
      </c>
    </row>
    <row r="194" spans="1:8" ht="18" customHeight="1" thickBot="1">
      <c r="A194" s="195" t="s">
        <v>456</v>
      </c>
      <c r="B194" s="42">
        <v>650</v>
      </c>
      <c r="C194" s="15" t="s">
        <v>560</v>
      </c>
      <c r="D194" s="15" t="s">
        <v>545</v>
      </c>
      <c r="E194" s="15" t="s">
        <v>326</v>
      </c>
      <c r="F194" s="15" t="s">
        <v>455</v>
      </c>
      <c r="G194" s="137">
        <f>G195+G196</f>
        <v>13888.6</v>
      </c>
      <c r="H194" s="137">
        <f>H199</f>
        <v>0</v>
      </c>
    </row>
    <row r="195" spans="1:8" ht="19.5" customHeight="1">
      <c r="A195" s="12" t="s">
        <v>194</v>
      </c>
      <c r="B195" s="44">
        <v>650</v>
      </c>
      <c r="C195" s="10" t="s">
        <v>560</v>
      </c>
      <c r="D195" s="10" t="s">
        <v>545</v>
      </c>
      <c r="E195" s="10" t="s">
        <v>326</v>
      </c>
      <c r="F195" s="10" t="s">
        <v>211</v>
      </c>
      <c r="G195" s="138">
        <f>'прилож. 3'!F251</f>
        <v>13887.2</v>
      </c>
      <c r="H195" s="138">
        <v>0</v>
      </c>
    </row>
    <row r="196" spans="1:8" ht="19.5" customHeight="1" thickBot="1">
      <c r="A196" s="7" t="s">
        <v>194</v>
      </c>
      <c r="B196" s="44">
        <v>651</v>
      </c>
      <c r="C196" s="10" t="s">
        <v>560</v>
      </c>
      <c r="D196" s="10" t="s">
        <v>545</v>
      </c>
      <c r="E196" s="10" t="s">
        <v>326</v>
      </c>
      <c r="F196" s="10" t="s">
        <v>212</v>
      </c>
      <c r="G196" s="138">
        <f>'прилож. 3'!F252</f>
        <v>1.4</v>
      </c>
      <c r="H196" s="138">
        <v>0</v>
      </c>
    </row>
    <row r="197" spans="1:8" ht="16.5" thickBot="1">
      <c r="A197" s="205" t="s">
        <v>477</v>
      </c>
      <c r="B197" s="42">
        <v>650</v>
      </c>
      <c r="C197" s="15" t="s">
        <v>560</v>
      </c>
      <c r="D197" s="15" t="s">
        <v>545</v>
      </c>
      <c r="E197" s="15" t="s">
        <v>326</v>
      </c>
      <c r="F197" s="15" t="s">
        <v>475</v>
      </c>
      <c r="G197" s="137">
        <f>G198</f>
        <v>1855.1</v>
      </c>
      <c r="H197" s="137">
        <v>0</v>
      </c>
    </row>
    <row r="198" spans="1:8" ht="32.25" thickBot="1">
      <c r="A198" s="195" t="s">
        <v>478</v>
      </c>
      <c r="B198" s="42">
        <v>650</v>
      </c>
      <c r="C198" s="15" t="s">
        <v>560</v>
      </c>
      <c r="D198" s="15" t="s">
        <v>545</v>
      </c>
      <c r="E198" s="15" t="s">
        <v>326</v>
      </c>
      <c r="F198" s="15" t="s">
        <v>476</v>
      </c>
      <c r="G198" s="137">
        <f>G199+G200</f>
        <v>1855.1</v>
      </c>
      <c r="H198" s="137">
        <v>0</v>
      </c>
    </row>
    <row r="199" spans="1:8" ht="29.25" customHeight="1">
      <c r="A199" s="12" t="s">
        <v>203</v>
      </c>
      <c r="B199" s="44">
        <v>650</v>
      </c>
      <c r="C199" s="10" t="s">
        <v>560</v>
      </c>
      <c r="D199" s="10" t="s">
        <v>545</v>
      </c>
      <c r="E199" s="10" t="s">
        <v>326</v>
      </c>
      <c r="F199" s="10" t="s">
        <v>202</v>
      </c>
      <c r="G199" s="138">
        <f>'прилож. 3'!F255</f>
        <v>134</v>
      </c>
      <c r="H199" s="138">
        <v>0</v>
      </c>
    </row>
    <row r="200" spans="1:8" ht="15.75" customHeight="1">
      <c r="A200" s="12" t="s">
        <v>208</v>
      </c>
      <c r="B200" s="44">
        <v>650</v>
      </c>
      <c r="C200" s="10" t="s">
        <v>560</v>
      </c>
      <c r="D200" s="10" t="s">
        <v>545</v>
      </c>
      <c r="E200" s="10" t="s">
        <v>326</v>
      </c>
      <c r="F200" s="10" t="s">
        <v>197</v>
      </c>
      <c r="G200" s="138">
        <f>'прилож. 3'!F256</f>
        <v>1721.1</v>
      </c>
      <c r="H200" s="138">
        <v>0</v>
      </c>
    </row>
    <row r="201" spans="1:8" ht="16.5" thickBot="1">
      <c r="A201" s="220" t="s">
        <v>480</v>
      </c>
      <c r="B201" s="42">
        <v>650</v>
      </c>
      <c r="C201" s="15" t="s">
        <v>560</v>
      </c>
      <c r="D201" s="15" t="s">
        <v>545</v>
      </c>
      <c r="E201" s="15" t="s">
        <v>326</v>
      </c>
      <c r="F201" s="15" t="s">
        <v>479</v>
      </c>
      <c r="G201" s="137">
        <f>G202</f>
        <v>372</v>
      </c>
      <c r="H201" s="137">
        <v>0</v>
      </c>
    </row>
    <row r="202" spans="1:8" ht="16.5" thickBot="1">
      <c r="A202" s="220" t="s">
        <v>482</v>
      </c>
      <c r="B202" s="42">
        <v>650</v>
      </c>
      <c r="C202" s="15" t="s">
        <v>560</v>
      </c>
      <c r="D202" s="15" t="s">
        <v>545</v>
      </c>
      <c r="E202" s="15" t="s">
        <v>326</v>
      </c>
      <c r="F202" s="15" t="s">
        <v>481</v>
      </c>
      <c r="G202" s="137">
        <f>G203</f>
        <v>372</v>
      </c>
      <c r="H202" s="137">
        <v>0</v>
      </c>
    </row>
    <row r="203" spans="1:8" ht="16.5" customHeight="1">
      <c r="A203" s="12" t="s">
        <v>199</v>
      </c>
      <c r="B203" s="44">
        <v>650</v>
      </c>
      <c r="C203" s="10" t="s">
        <v>560</v>
      </c>
      <c r="D203" s="10" t="s">
        <v>545</v>
      </c>
      <c r="E203" s="10" t="s">
        <v>326</v>
      </c>
      <c r="F203" s="10" t="s">
        <v>198</v>
      </c>
      <c r="G203" s="138">
        <f>'прилож. 3'!F259</f>
        <v>372</v>
      </c>
      <c r="H203" s="138">
        <v>0</v>
      </c>
    </row>
    <row r="204" spans="1:8" ht="27.75" customHeight="1">
      <c r="A204" s="12" t="s">
        <v>341</v>
      </c>
      <c r="B204" s="44">
        <v>650</v>
      </c>
      <c r="C204" s="10" t="s">
        <v>560</v>
      </c>
      <c r="D204" s="10" t="s">
        <v>545</v>
      </c>
      <c r="E204" s="10" t="s">
        <v>339</v>
      </c>
      <c r="F204" s="10"/>
      <c r="G204" s="138">
        <f>G207</f>
        <v>5123.4</v>
      </c>
      <c r="H204" s="138">
        <v>0</v>
      </c>
    </row>
    <row r="205" spans="1:8" ht="48.75" customHeight="1" thickBot="1">
      <c r="A205" s="195" t="s">
        <v>473</v>
      </c>
      <c r="B205" s="42">
        <v>650</v>
      </c>
      <c r="C205" s="15" t="s">
        <v>560</v>
      </c>
      <c r="D205" s="15" t="s">
        <v>545</v>
      </c>
      <c r="E205" s="15" t="s">
        <v>339</v>
      </c>
      <c r="F205" s="15" t="s">
        <v>471</v>
      </c>
      <c r="G205" s="137">
        <f>G206</f>
        <v>5123.4</v>
      </c>
      <c r="H205" s="137">
        <v>0</v>
      </c>
    </row>
    <row r="206" spans="1:8" ht="15.75" customHeight="1" thickBot="1">
      <c r="A206" s="195" t="s">
        <v>456</v>
      </c>
      <c r="B206" s="42">
        <v>650</v>
      </c>
      <c r="C206" s="15" t="s">
        <v>560</v>
      </c>
      <c r="D206" s="15" t="s">
        <v>545</v>
      </c>
      <c r="E206" s="15" t="s">
        <v>339</v>
      </c>
      <c r="F206" s="15" t="s">
        <v>455</v>
      </c>
      <c r="G206" s="137">
        <f>G207</f>
        <v>5123.4</v>
      </c>
      <c r="H206" s="137">
        <v>0</v>
      </c>
    </row>
    <row r="207" spans="1:8" ht="18.75" customHeight="1">
      <c r="A207" s="12" t="s">
        <v>194</v>
      </c>
      <c r="B207" s="44">
        <v>650</v>
      </c>
      <c r="C207" s="10" t="s">
        <v>560</v>
      </c>
      <c r="D207" s="10" t="s">
        <v>545</v>
      </c>
      <c r="E207" s="10" t="s">
        <v>339</v>
      </c>
      <c r="F207" s="10" t="s">
        <v>211</v>
      </c>
      <c r="G207" s="138">
        <v>5123.4</v>
      </c>
      <c r="H207" s="138">
        <v>0</v>
      </c>
    </row>
    <row r="208" spans="1:8" ht="33.75" customHeight="1" thickBot="1">
      <c r="A208" s="195" t="s">
        <v>473</v>
      </c>
      <c r="B208" s="42">
        <v>650</v>
      </c>
      <c r="C208" s="15" t="s">
        <v>560</v>
      </c>
      <c r="D208" s="15" t="s">
        <v>545</v>
      </c>
      <c r="E208" s="15" t="s">
        <v>340</v>
      </c>
      <c r="F208" s="15" t="s">
        <v>471</v>
      </c>
      <c r="G208" s="137">
        <f>G209</f>
        <v>51.8</v>
      </c>
      <c r="H208" s="137">
        <v>0</v>
      </c>
    </row>
    <row r="209" spans="1:8" ht="14.25" customHeight="1" thickBot="1">
      <c r="A209" s="195" t="s">
        <v>456</v>
      </c>
      <c r="B209" s="42">
        <v>650</v>
      </c>
      <c r="C209" s="15" t="s">
        <v>560</v>
      </c>
      <c r="D209" s="15" t="s">
        <v>545</v>
      </c>
      <c r="E209" s="15" t="s">
        <v>340</v>
      </c>
      <c r="F209" s="15" t="s">
        <v>455</v>
      </c>
      <c r="G209" s="137">
        <f>G210</f>
        <v>51.8</v>
      </c>
      <c r="H209" s="137">
        <v>0</v>
      </c>
    </row>
    <row r="210" spans="1:8" ht="27.75" customHeight="1" hidden="1">
      <c r="A210" s="12" t="s">
        <v>342</v>
      </c>
      <c r="B210" s="44">
        <v>650</v>
      </c>
      <c r="C210" s="10" t="s">
        <v>560</v>
      </c>
      <c r="D210" s="10" t="s">
        <v>545</v>
      </c>
      <c r="E210" s="10" t="s">
        <v>340</v>
      </c>
      <c r="F210" s="10"/>
      <c r="G210" s="138">
        <f>G211</f>
        <v>51.8</v>
      </c>
      <c r="H210" s="138">
        <v>0</v>
      </c>
    </row>
    <row r="211" spans="1:8" ht="20.25" customHeight="1" hidden="1">
      <c r="A211" s="12" t="s">
        <v>194</v>
      </c>
      <c r="B211" s="44">
        <v>650</v>
      </c>
      <c r="C211" s="10" t="s">
        <v>560</v>
      </c>
      <c r="D211" s="10" t="s">
        <v>545</v>
      </c>
      <c r="E211" s="10" t="s">
        <v>340</v>
      </c>
      <c r="F211" s="10" t="s">
        <v>211</v>
      </c>
      <c r="G211" s="138">
        <v>51.8</v>
      </c>
      <c r="H211" s="138">
        <v>0</v>
      </c>
    </row>
    <row r="212" spans="1:8" ht="15.75" hidden="1">
      <c r="A212" s="45" t="s">
        <v>264</v>
      </c>
      <c r="B212" s="44">
        <v>650</v>
      </c>
      <c r="C212" s="39" t="s">
        <v>4</v>
      </c>
      <c r="D212" s="39"/>
      <c r="E212" s="39"/>
      <c r="F212" s="39"/>
      <c r="G212" s="135">
        <f aca="true" t="shared" si="3" ref="G212:H215">G213</f>
        <v>288</v>
      </c>
      <c r="H212" s="135">
        <f t="shared" si="3"/>
        <v>0</v>
      </c>
    </row>
    <row r="213" spans="1:8" ht="23.25" customHeight="1" hidden="1">
      <c r="A213" s="33" t="s">
        <v>374</v>
      </c>
      <c r="B213" s="44">
        <v>650</v>
      </c>
      <c r="C213" s="36" t="s">
        <v>4</v>
      </c>
      <c r="D213" s="36" t="s">
        <v>545</v>
      </c>
      <c r="E213" s="36"/>
      <c r="F213" s="36"/>
      <c r="G213" s="136">
        <f>G215</f>
        <v>288</v>
      </c>
      <c r="H213" s="136">
        <f>H215</f>
        <v>0</v>
      </c>
    </row>
    <row r="214" spans="1:8" ht="17.25" customHeight="1" hidden="1">
      <c r="A214" s="33" t="s">
        <v>375</v>
      </c>
      <c r="B214" s="44">
        <v>650</v>
      </c>
      <c r="C214" s="36" t="s">
        <v>4</v>
      </c>
      <c r="D214" s="36" t="s">
        <v>545</v>
      </c>
      <c r="E214" s="36" t="s">
        <v>308</v>
      </c>
      <c r="F214" s="36"/>
      <c r="G214" s="136">
        <f>G215</f>
        <v>288</v>
      </c>
      <c r="H214" s="136"/>
    </row>
    <row r="215" spans="1:8" ht="18.75" customHeight="1" hidden="1">
      <c r="A215" s="37" t="s">
        <v>265</v>
      </c>
      <c r="B215" s="44">
        <v>650</v>
      </c>
      <c r="C215" s="15" t="s">
        <v>4</v>
      </c>
      <c r="D215" s="15" t="s">
        <v>545</v>
      </c>
      <c r="E215" s="15" t="s">
        <v>327</v>
      </c>
      <c r="F215" s="15"/>
      <c r="G215" s="137">
        <f t="shared" si="3"/>
        <v>288</v>
      </c>
      <c r="H215" s="137">
        <f t="shared" si="3"/>
        <v>0</v>
      </c>
    </row>
    <row r="216" spans="1:8" ht="18" customHeight="1" hidden="1">
      <c r="A216" s="37" t="s">
        <v>266</v>
      </c>
      <c r="B216" s="44">
        <v>650</v>
      </c>
      <c r="C216" s="15" t="s">
        <v>4</v>
      </c>
      <c r="D216" s="15" t="s">
        <v>545</v>
      </c>
      <c r="E216" s="15" t="s">
        <v>327</v>
      </c>
      <c r="F216" s="15"/>
      <c r="G216" s="137">
        <f>G219</f>
        <v>288</v>
      </c>
      <c r="H216" s="137">
        <v>0</v>
      </c>
    </row>
    <row r="217" spans="1:8" ht="20.25" customHeight="1" hidden="1">
      <c r="A217" s="37" t="s">
        <v>460</v>
      </c>
      <c r="B217" s="44">
        <v>650</v>
      </c>
      <c r="C217" s="15" t="s">
        <v>4</v>
      </c>
      <c r="D217" s="15" t="s">
        <v>545</v>
      </c>
      <c r="E217" s="15" t="s">
        <v>327</v>
      </c>
      <c r="F217" s="15" t="s">
        <v>457</v>
      </c>
      <c r="G217" s="137">
        <f>G218</f>
        <v>288</v>
      </c>
      <c r="H217" s="137">
        <v>0</v>
      </c>
    </row>
    <row r="218" spans="1:8" ht="31.5" hidden="1">
      <c r="A218" s="37" t="s">
        <v>459</v>
      </c>
      <c r="B218" s="44">
        <v>650</v>
      </c>
      <c r="C218" s="15" t="s">
        <v>4</v>
      </c>
      <c r="D218" s="15" t="s">
        <v>545</v>
      </c>
      <c r="E218" s="15" t="s">
        <v>327</v>
      </c>
      <c r="F218" s="15" t="s">
        <v>458</v>
      </c>
      <c r="G218" s="137">
        <f>G219</f>
        <v>288</v>
      </c>
      <c r="H218" s="137">
        <v>0</v>
      </c>
    </row>
    <row r="219" spans="1:8" ht="31.5">
      <c r="A219" s="12" t="s">
        <v>267</v>
      </c>
      <c r="B219" s="44">
        <v>650</v>
      </c>
      <c r="C219" s="10" t="s">
        <v>4</v>
      </c>
      <c r="D219" s="10" t="s">
        <v>545</v>
      </c>
      <c r="E219" s="10" t="s">
        <v>327</v>
      </c>
      <c r="F219" s="10" t="s">
        <v>268</v>
      </c>
      <c r="G219" s="138">
        <f>'прилож.2'!D176</f>
        <v>288</v>
      </c>
      <c r="H219" s="138">
        <v>0</v>
      </c>
    </row>
    <row r="220" spans="1:8" ht="15.75">
      <c r="A220" s="45" t="s">
        <v>542</v>
      </c>
      <c r="B220" s="221">
        <v>650</v>
      </c>
      <c r="C220" s="39" t="s">
        <v>576</v>
      </c>
      <c r="D220" s="39"/>
      <c r="E220" s="39"/>
      <c r="F220" s="39"/>
      <c r="G220" s="135">
        <f aca="true" t="shared" si="4" ref="G220:H223">G221</f>
        <v>5</v>
      </c>
      <c r="H220" s="135">
        <f t="shared" si="4"/>
        <v>0</v>
      </c>
    </row>
    <row r="221" spans="1:8" ht="15" customHeight="1">
      <c r="A221" s="46" t="s">
        <v>9</v>
      </c>
      <c r="B221" s="42">
        <v>650</v>
      </c>
      <c r="C221" s="36" t="s">
        <v>576</v>
      </c>
      <c r="D221" s="36" t="s">
        <v>545</v>
      </c>
      <c r="E221" s="36"/>
      <c r="F221" s="36"/>
      <c r="G221" s="136">
        <f>G223</f>
        <v>5</v>
      </c>
      <c r="H221" s="136">
        <f>H223</f>
        <v>0</v>
      </c>
    </row>
    <row r="222" spans="1:8" ht="20.25" customHeight="1">
      <c r="A222" s="46" t="s">
        <v>375</v>
      </c>
      <c r="B222" s="42">
        <v>650</v>
      </c>
      <c r="C222" s="36" t="s">
        <v>576</v>
      </c>
      <c r="D222" s="36" t="s">
        <v>545</v>
      </c>
      <c r="E222" s="36" t="s">
        <v>308</v>
      </c>
      <c r="F222" s="36"/>
      <c r="G222" s="136">
        <f>G223</f>
        <v>5</v>
      </c>
      <c r="H222" s="136">
        <f>H224</f>
        <v>0</v>
      </c>
    </row>
    <row r="223" spans="1:8" ht="18.75" customHeight="1">
      <c r="A223" s="37" t="s">
        <v>543</v>
      </c>
      <c r="B223" s="42">
        <v>650</v>
      </c>
      <c r="C223" s="15" t="s">
        <v>576</v>
      </c>
      <c r="D223" s="15" t="s">
        <v>545</v>
      </c>
      <c r="E223" s="15" t="s">
        <v>328</v>
      </c>
      <c r="F223" s="15"/>
      <c r="G223" s="137">
        <f t="shared" si="4"/>
        <v>5</v>
      </c>
      <c r="H223" s="137">
        <f t="shared" si="4"/>
        <v>0</v>
      </c>
    </row>
    <row r="224" spans="1:8" ht="21.75" customHeight="1" thickBot="1">
      <c r="A224" s="37" t="s">
        <v>544</v>
      </c>
      <c r="B224" s="42">
        <v>650</v>
      </c>
      <c r="C224" s="15" t="s">
        <v>576</v>
      </c>
      <c r="D224" s="15" t="s">
        <v>545</v>
      </c>
      <c r="E224" s="15" t="s">
        <v>328</v>
      </c>
      <c r="F224" s="15"/>
      <c r="G224" s="137">
        <f>G227</f>
        <v>5</v>
      </c>
      <c r="H224" s="137">
        <f>H227</f>
        <v>0</v>
      </c>
    </row>
    <row r="225" spans="1:8" ht="16.5" thickBot="1">
      <c r="A225" s="205" t="s">
        <v>477</v>
      </c>
      <c r="B225" s="42">
        <v>650</v>
      </c>
      <c r="C225" s="15" t="s">
        <v>576</v>
      </c>
      <c r="D225" s="15" t="s">
        <v>545</v>
      </c>
      <c r="E225" s="15" t="s">
        <v>328</v>
      </c>
      <c r="F225" s="15" t="s">
        <v>475</v>
      </c>
      <c r="G225" s="137">
        <f>G226</f>
        <v>5</v>
      </c>
      <c r="H225" s="137">
        <f>H228</f>
        <v>0</v>
      </c>
    </row>
    <row r="226" spans="1:8" ht="32.25" thickBot="1">
      <c r="A226" s="195" t="s">
        <v>478</v>
      </c>
      <c r="B226" s="42">
        <v>650</v>
      </c>
      <c r="C226" s="15" t="s">
        <v>576</v>
      </c>
      <c r="D226" s="15" t="s">
        <v>545</v>
      </c>
      <c r="E226" s="15" t="s">
        <v>328</v>
      </c>
      <c r="F226" s="15" t="s">
        <v>476</v>
      </c>
      <c r="G226" s="137">
        <f>G227</f>
        <v>5</v>
      </c>
      <c r="H226" s="137">
        <f>H229</f>
        <v>0</v>
      </c>
    </row>
    <row r="227" spans="1:8" ht="14.25" customHeight="1">
      <c r="A227" s="12" t="s">
        <v>208</v>
      </c>
      <c r="B227" s="44">
        <v>650</v>
      </c>
      <c r="C227" s="10" t="s">
        <v>576</v>
      </c>
      <c r="D227" s="10" t="s">
        <v>545</v>
      </c>
      <c r="E227" s="10" t="s">
        <v>328</v>
      </c>
      <c r="F227" s="10" t="s">
        <v>197</v>
      </c>
      <c r="G227" s="138">
        <f>'прилож.2'!D181</f>
        <v>5</v>
      </c>
      <c r="H227" s="138">
        <v>0</v>
      </c>
    </row>
    <row r="228" spans="1:8" ht="15.75">
      <c r="A228" s="45" t="s">
        <v>582</v>
      </c>
      <c r="B228" s="221">
        <v>650</v>
      </c>
      <c r="C228" s="39" t="s">
        <v>581</v>
      </c>
      <c r="D228" s="39"/>
      <c r="E228" s="38"/>
      <c r="F228" s="38"/>
      <c r="G228" s="135">
        <f aca="true" t="shared" si="5" ref="G228:H231">G229</f>
        <v>90.3</v>
      </c>
      <c r="H228" s="135">
        <f t="shared" si="5"/>
        <v>0</v>
      </c>
    </row>
    <row r="229" spans="1:8" ht="17.25" customHeight="1">
      <c r="A229" s="46" t="s">
        <v>583</v>
      </c>
      <c r="B229" s="42">
        <v>650</v>
      </c>
      <c r="C229" s="36" t="s">
        <v>581</v>
      </c>
      <c r="D229" s="36" t="s">
        <v>547</v>
      </c>
      <c r="E229" s="15"/>
      <c r="F229" s="15"/>
      <c r="G229" s="136">
        <f>G231</f>
        <v>90.3</v>
      </c>
      <c r="H229" s="136">
        <f>H231</f>
        <v>0</v>
      </c>
    </row>
    <row r="230" spans="1:8" ht="17.25" customHeight="1">
      <c r="A230" s="46" t="s">
        <v>375</v>
      </c>
      <c r="B230" s="42">
        <v>650</v>
      </c>
      <c r="C230" s="36" t="s">
        <v>581</v>
      </c>
      <c r="D230" s="36" t="s">
        <v>547</v>
      </c>
      <c r="E230" s="15" t="s">
        <v>308</v>
      </c>
      <c r="F230" s="15"/>
      <c r="G230" s="136">
        <f>G231</f>
        <v>90.3</v>
      </c>
      <c r="H230" s="136">
        <f>H231</f>
        <v>0</v>
      </c>
    </row>
    <row r="231" spans="1:8" ht="16.5" customHeight="1" thickBot="1">
      <c r="A231" s="37" t="s">
        <v>582</v>
      </c>
      <c r="B231" s="42">
        <v>650</v>
      </c>
      <c r="C231" s="15" t="s">
        <v>581</v>
      </c>
      <c r="D231" s="15" t="s">
        <v>547</v>
      </c>
      <c r="E231" s="15" t="s">
        <v>307</v>
      </c>
      <c r="F231" s="15"/>
      <c r="G231" s="137">
        <f t="shared" si="5"/>
        <v>90.3</v>
      </c>
      <c r="H231" s="137">
        <f t="shared" si="5"/>
        <v>0</v>
      </c>
    </row>
    <row r="232" spans="1:8" ht="18" customHeight="1" hidden="1" thickBot="1">
      <c r="A232" s="37" t="s">
        <v>137</v>
      </c>
      <c r="B232" s="42">
        <v>650</v>
      </c>
      <c r="C232" s="15" t="s">
        <v>581</v>
      </c>
      <c r="D232" s="15" t="s">
        <v>547</v>
      </c>
      <c r="E232" s="15" t="s">
        <v>307</v>
      </c>
      <c r="F232" s="15"/>
      <c r="G232" s="137">
        <f>G235</f>
        <v>90.3</v>
      </c>
      <c r="H232" s="137">
        <f>H235</f>
        <v>0</v>
      </c>
    </row>
    <row r="233" spans="1:8" ht="16.5" thickBot="1">
      <c r="A233" s="205" t="s">
        <v>477</v>
      </c>
      <c r="B233" s="42">
        <v>650</v>
      </c>
      <c r="C233" s="15" t="s">
        <v>581</v>
      </c>
      <c r="D233" s="15" t="s">
        <v>547</v>
      </c>
      <c r="E233" s="15" t="s">
        <v>307</v>
      </c>
      <c r="F233" s="15" t="s">
        <v>475</v>
      </c>
      <c r="G233" s="137">
        <f>G234</f>
        <v>90.3</v>
      </c>
      <c r="H233" s="137">
        <v>0</v>
      </c>
    </row>
    <row r="234" spans="1:8" ht="32.25" thickBot="1">
      <c r="A234" s="195" t="s">
        <v>478</v>
      </c>
      <c r="B234" s="42">
        <v>650</v>
      </c>
      <c r="C234" s="15" t="s">
        <v>581</v>
      </c>
      <c r="D234" s="15" t="s">
        <v>547</v>
      </c>
      <c r="E234" s="15" t="s">
        <v>307</v>
      </c>
      <c r="F234" s="15" t="s">
        <v>476</v>
      </c>
      <c r="G234" s="137">
        <f>G235</f>
        <v>90.3</v>
      </c>
      <c r="H234" s="137">
        <v>0</v>
      </c>
    </row>
    <row r="235" spans="1:8" ht="21" customHeight="1">
      <c r="A235" s="12" t="s">
        <v>208</v>
      </c>
      <c r="B235" s="44">
        <v>650</v>
      </c>
      <c r="C235" s="10" t="s">
        <v>581</v>
      </c>
      <c r="D235" s="10" t="s">
        <v>547</v>
      </c>
      <c r="E235" s="10" t="s">
        <v>307</v>
      </c>
      <c r="F235" s="10" t="s">
        <v>197</v>
      </c>
      <c r="G235" s="138">
        <f>'прилож. 3'!F293</f>
        <v>90.3</v>
      </c>
      <c r="H235" s="138">
        <v>0</v>
      </c>
    </row>
  </sheetData>
  <sheetProtection/>
  <mergeCells count="5">
    <mergeCell ref="A5:I7"/>
    <mergeCell ref="A8:I8"/>
    <mergeCell ref="G1:I1"/>
    <mergeCell ref="G2:I2"/>
    <mergeCell ref="G3:I3"/>
  </mergeCells>
  <printOptions/>
  <pageMargins left="0.7480314960629921" right="0" top="0" bottom="0.5905511811023623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Бухглатер</cp:lastModifiedBy>
  <cp:lastPrinted>2015-04-16T04:43:35Z</cp:lastPrinted>
  <dcterms:created xsi:type="dcterms:W3CDTF">2008-01-21T13:52:13Z</dcterms:created>
  <dcterms:modified xsi:type="dcterms:W3CDTF">2015-05-15T12:23:28Z</dcterms:modified>
  <cp:category/>
  <cp:version/>
  <cp:contentType/>
  <cp:contentStatus/>
</cp:coreProperties>
</file>